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Jonathan's Folder\Website Content\CESB Website\hard files\"/>
    </mc:Choice>
  </mc:AlternateContent>
  <bookViews>
    <workbookView xWindow="0" yWindow="0" windowWidth="38400" windowHeight="17835" tabRatio="769"/>
  </bookViews>
  <sheets>
    <sheet name="UKxxx" sheetId="1" r:id="rId1"/>
    <sheet name="UKxxx-Master sheet" sheetId="2" r:id="rId2"/>
    <sheet name="media calculations" sheetId="3" r:id="rId3"/>
    <sheet name="#export" sheetId="4" r:id="rId4"/>
    <sheet name="spex-grinding" sheetId="5" r:id="rId5"/>
    <sheet name="BCA" sheetId="6" r:id="rId6"/>
    <sheet name="Invoicing Check List" sheetId="7" r:id="rId7"/>
    <sheet name="NMR_submission" sheetId="8" r:id="rId8"/>
  </sheets>
  <definedNames>
    <definedName name="MethodPointer" localSheetId="4">7587608</definedName>
    <definedName name="MethodPointer">165046336</definedName>
    <definedName name="_xlnm.Print_Area" localSheetId="0">UKxxx!$A$15:$N$37</definedName>
    <definedName name="Z_CB556319_D19B_694A_968E_312916F8A53C_.wvu.PrintArea" localSheetId="0" hidden="1">UKxxx!$A$15:$N$37</definedName>
  </definedNames>
  <calcPr calcId="152511" concurrentCalc="0"/>
  <customWorkbookViews>
    <customWorkbookView name="CESB Wetlab - Personal View" guid="{CB556319-D19B-694A-968E-312916F8A53C}" mergeInterval="0" personalView="1" xWindow="3211" yWindow="-226" windowWidth="1826" windowHeight="982" tabRatio="769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2" l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L17" i="1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S136" i="2"/>
  <c r="F762" i="2"/>
  <c r="E762" i="2"/>
  <c r="D762" i="2"/>
  <c r="F677" i="2"/>
  <c r="E677" i="2"/>
  <c r="D677" i="2"/>
  <c r="F592" i="2"/>
  <c r="E592" i="2"/>
  <c r="D592" i="2"/>
  <c r="F507" i="2"/>
  <c r="E507" i="2"/>
  <c r="D507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U638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G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F422" i="2"/>
  <c r="E422" i="2"/>
  <c r="D422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22" i="2"/>
  <c r="E322" i="2"/>
  <c r="D322" i="2"/>
  <c r="T280" i="2"/>
  <c r="H280" i="2"/>
  <c r="G280" i="2"/>
  <c r="F280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G236" i="2"/>
  <c r="I236" i="2"/>
  <c r="H236" i="2"/>
  <c r="J135" i="2"/>
  <c r="I135" i="2"/>
  <c r="H135" i="2"/>
  <c r="A45" i="2"/>
  <c r="A46" i="2"/>
  <c r="A47" i="2"/>
  <c r="A48" i="2"/>
  <c r="A44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37" i="2"/>
  <c r="AQ136" i="2"/>
  <c r="AP136" i="2"/>
  <c r="AP135" i="2"/>
  <c r="AM136" i="2"/>
  <c r="AL136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37" i="2"/>
  <c r="AI137" i="2"/>
  <c r="AI136" i="2"/>
  <c r="AH136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64" i="2"/>
  <c r="A87" i="2"/>
  <c r="A138" i="2"/>
  <c r="A726" i="2"/>
  <c r="B726" i="2"/>
  <c r="C714" i="2"/>
  <c r="H87" i="2"/>
  <c r="C87" i="2"/>
  <c r="C138" i="2"/>
  <c r="C726" i="2"/>
  <c r="A88" i="2"/>
  <c r="A139" i="2"/>
  <c r="A727" i="2"/>
  <c r="B727" i="2"/>
  <c r="H88" i="2"/>
  <c r="C88" i="2"/>
  <c r="C139" i="2"/>
  <c r="C727" i="2"/>
  <c r="A89" i="2"/>
  <c r="A140" i="2"/>
  <c r="A728" i="2"/>
  <c r="B728" i="2"/>
  <c r="H89" i="2"/>
  <c r="C89" i="2"/>
  <c r="C140" i="2"/>
  <c r="C728" i="2"/>
  <c r="A90" i="2"/>
  <c r="A141" i="2"/>
  <c r="A729" i="2"/>
  <c r="B729" i="2"/>
  <c r="H90" i="2"/>
  <c r="C90" i="2"/>
  <c r="C141" i="2"/>
  <c r="C729" i="2"/>
  <c r="A91" i="2"/>
  <c r="A142" i="2"/>
  <c r="A730" i="2"/>
  <c r="B730" i="2"/>
  <c r="H91" i="2"/>
  <c r="C91" i="2"/>
  <c r="C142" i="2"/>
  <c r="C730" i="2"/>
  <c r="A92" i="2"/>
  <c r="A143" i="2"/>
  <c r="A731" i="2"/>
  <c r="B731" i="2"/>
  <c r="H92" i="2"/>
  <c r="C92" i="2"/>
  <c r="C143" i="2"/>
  <c r="C731" i="2"/>
  <c r="A93" i="2"/>
  <c r="A144" i="2"/>
  <c r="A732" i="2"/>
  <c r="B732" i="2"/>
  <c r="H93" i="2"/>
  <c r="C93" i="2"/>
  <c r="C144" i="2"/>
  <c r="C732" i="2"/>
  <c r="A94" i="2"/>
  <c r="A145" i="2"/>
  <c r="A733" i="2"/>
  <c r="B733" i="2"/>
  <c r="H94" i="2"/>
  <c r="C94" i="2"/>
  <c r="C145" i="2"/>
  <c r="C733" i="2"/>
  <c r="A95" i="2"/>
  <c r="A146" i="2"/>
  <c r="A734" i="2"/>
  <c r="B734" i="2"/>
  <c r="H95" i="2"/>
  <c r="C95" i="2"/>
  <c r="C146" i="2"/>
  <c r="C734" i="2"/>
  <c r="A96" i="2"/>
  <c r="A147" i="2"/>
  <c r="A735" i="2"/>
  <c r="B735" i="2"/>
  <c r="H96" i="2"/>
  <c r="C96" i="2"/>
  <c r="C147" i="2"/>
  <c r="C735" i="2"/>
  <c r="A97" i="2"/>
  <c r="A148" i="2"/>
  <c r="A736" i="2"/>
  <c r="B736" i="2"/>
  <c r="H97" i="2"/>
  <c r="C97" i="2"/>
  <c r="C148" i="2"/>
  <c r="C736" i="2"/>
  <c r="A98" i="2"/>
  <c r="A149" i="2"/>
  <c r="A737" i="2"/>
  <c r="B737" i="2"/>
  <c r="H98" i="2"/>
  <c r="C98" i="2"/>
  <c r="C149" i="2"/>
  <c r="C737" i="2"/>
  <c r="A99" i="2"/>
  <c r="A150" i="2"/>
  <c r="A738" i="2"/>
  <c r="B738" i="2"/>
  <c r="H99" i="2"/>
  <c r="C99" i="2"/>
  <c r="C150" i="2"/>
  <c r="C738" i="2"/>
  <c r="A100" i="2"/>
  <c r="A151" i="2"/>
  <c r="A739" i="2"/>
  <c r="B739" i="2"/>
  <c r="H100" i="2"/>
  <c r="C100" i="2"/>
  <c r="C151" i="2"/>
  <c r="C739" i="2"/>
  <c r="A101" i="2"/>
  <c r="A152" i="2"/>
  <c r="A740" i="2"/>
  <c r="B740" i="2"/>
  <c r="H101" i="2"/>
  <c r="C101" i="2"/>
  <c r="C152" i="2"/>
  <c r="C740" i="2"/>
  <c r="A102" i="2"/>
  <c r="A153" i="2"/>
  <c r="A741" i="2"/>
  <c r="B741" i="2"/>
  <c r="H102" i="2"/>
  <c r="C102" i="2"/>
  <c r="C153" i="2"/>
  <c r="C741" i="2"/>
  <c r="A103" i="2"/>
  <c r="A154" i="2"/>
  <c r="A742" i="2"/>
  <c r="B742" i="2"/>
  <c r="H103" i="2"/>
  <c r="C103" i="2"/>
  <c r="C154" i="2"/>
  <c r="C742" i="2"/>
  <c r="A104" i="2"/>
  <c r="A155" i="2"/>
  <c r="A743" i="2"/>
  <c r="B743" i="2"/>
  <c r="H104" i="2"/>
  <c r="C104" i="2"/>
  <c r="C155" i="2"/>
  <c r="C743" i="2"/>
  <c r="A105" i="2"/>
  <c r="A156" i="2"/>
  <c r="A744" i="2"/>
  <c r="B744" i="2"/>
  <c r="H105" i="2"/>
  <c r="C105" i="2"/>
  <c r="C156" i="2"/>
  <c r="C744" i="2"/>
  <c r="A106" i="2"/>
  <c r="A157" i="2"/>
  <c r="A745" i="2"/>
  <c r="B745" i="2"/>
  <c r="H106" i="2"/>
  <c r="C106" i="2"/>
  <c r="C157" i="2"/>
  <c r="C745" i="2"/>
  <c r="A107" i="2"/>
  <c r="A158" i="2"/>
  <c r="A746" i="2"/>
  <c r="B746" i="2"/>
  <c r="H107" i="2"/>
  <c r="C107" i="2"/>
  <c r="C158" i="2"/>
  <c r="C746" i="2"/>
  <c r="A108" i="2"/>
  <c r="A159" i="2"/>
  <c r="A747" i="2"/>
  <c r="B747" i="2"/>
  <c r="H108" i="2"/>
  <c r="C108" i="2"/>
  <c r="C159" i="2"/>
  <c r="C747" i="2"/>
  <c r="A109" i="2"/>
  <c r="A160" i="2"/>
  <c r="A748" i="2"/>
  <c r="B748" i="2"/>
  <c r="H109" i="2"/>
  <c r="C109" i="2"/>
  <c r="C160" i="2"/>
  <c r="C748" i="2"/>
  <c r="A110" i="2"/>
  <c r="A161" i="2"/>
  <c r="A749" i="2"/>
  <c r="B749" i="2"/>
  <c r="H110" i="2"/>
  <c r="C110" i="2"/>
  <c r="C161" i="2"/>
  <c r="C749" i="2"/>
  <c r="A111" i="2"/>
  <c r="A162" i="2"/>
  <c r="A750" i="2"/>
  <c r="B750" i="2"/>
  <c r="H111" i="2"/>
  <c r="C111" i="2"/>
  <c r="C162" i="2"/>
  <c r="C750" i="2"/>
  <c r="A112" i="2"/>
  <c r="A163" i="2"/>
  <c r="A751" i="2"/>
  <c r="B751" i="2"/>
  <c r="H112" i="2"/>
  <c r="C112" i="2"/>
  <c r="C163" i="2"/>
  <c r="C751" i="2"/>
  <c r="A113" i="2"/>
  <c r="A164" i="2"/>
  <c r="A752" i="2"/>
  <c r="B752" i="2"/>
  <c r="H113" i="2"/>
  <c r="C113" i="2"/>
  <c r="C164" i="2"/>
  <c r="C752" i="2"/>
  <c r="A114" i="2"/>
  <c r="A165" i="2"/>
  <c r="A753" i="2"/>
  <c r="B753" i="2"/>
  <c r="H114" i="2"/>
  <c r="C114" i="2"/>
  <c r="C165" i="2"/>
  <c r="C753" i="2"/>
  <c r="A115" i="2"/>
  <c r="A166" i="2"/>
  <c r="A754" i="2"/>
  <c r="B754" i="2"/>
  <c r="H115" i="2"/>
  <c r="C115" i="2"/>
  <c r="C166" i="2"/>
  <c r="C754" i="2"/>
  <c r="A116" i="2"/>
  <c r="A167" i="2"/>
  <c r="A755" i="2"/>
  <c r="B755" i="2"/>
  <c r="H116" i="2"/>
  <c r="C116" i="2"/>
  <c r="C167" i="2"/>
  <c r="C755" i="2"/>
  <c r="A117" i="2"/>
  <c r="A168" i="2"/>
  <c r="A756" i="2"/>
  <c r="B756" i="2"/>
  <c r="H117" i="2"/>
  <c r="C117" i="2"/>
  <c r="C168" i="2"/>
  <c r="C756" i="2"/>
  <c r="A118" i="2"/>
  <c r="A169" i="2"/>
  <c r="A757" i="2"/>
  <c r="B757" i="2"/>
  <c r="H118" i="2"/>
  <c r="C118" i="2"/>
  <c r="C169" i="2"/>
  <c r="C757" i="2"/>
  <c r="A119" i="2"/>
  <c r="A170" i="2"/>
  <c r="A758" i="2"/>
  <c r="B758" i="2"/>
  <c r="H119" i="2"/>
  <c r="C119" i="2"/>
  <c r="C170" i="2"/>
  <c r="C758" i="2"/>
  <c r="A86" i="2"/>
  <c r="A137" i="2"/>
  <c r="A725" i="2"/>
  <c r="B725" i="2"/>
  <c r="H86" i="2"/>
  <c r="C86" i="2"/>
  <c r="C137" i="2"/>
  <c r="C725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679" i="2"/>
  <c r="A641" i="2"/>
  <c r="B641" i="2"/>
  <c r="C629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C640" i="2"/>
  <c r="A640" i="2"/>
  <c r="B640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F758" i="2"/>
  <c r="Z758" i="2"/>
  <c r="Y758" i="2"/>
  <c r="X758" i="2"/>
  <c r="V758" i="2"/>
  <c r="W758" i="2"/>
  <c r="F757" i="2"/>
  <c r="Z757" i="2"/>
  <c r="Y757" i="2"/>
  <c r="X757" i="2"/>
  <c r="V757" i="2"/>
  <c r="W757" i="2"/>
  <c r="F756" i="2"/>
  <c r="Z756" i="2"/>
  <c r="Y756" i="2"/>
  <c r="X756" i="2"/>
  <c r="V756" i="2"/>
  <c r="W756" i="2"/>
  <c r="F755" i="2"/>
  <c r="Z755" i="2"/>
  <c r="Y755" i="2"/>
  <c r="X755" i="2"/>
  <c r="V755" i="2"/>
  <c r="W755" i="2"/>
  <c r="F754" i="2"/>
  <c r="Z754" i="2"/>
  <c r="Y754" i="2"/>
  <c r="X754" i="2"/>
  <c r="V754" i="2"/>
  <c r="W754" i="2"/>
  <c r="F753" i="2"/>
  <c r="Z753" i="2"/>
  <c r="Y753" i="2"/>
  <c r="X753" i="2"/>
  <c r="V753" i="2"/>
  <c r="W753" i="2"/>
  <c r="F752" i="2"/>
  <c r="Z752" i="2"/>
  <c r="Y752" i="2"/>
  <c r="X752" i="2"/>
  <c r="V752" i="2"/>
  <c r="W752" i="2"/>
  <c r="F751" i="2"/>
  <c r="Z751" i="2"/>
  <c r="Y751" i="2"/>
  <c r="X751" i="2"/>
  <c r="V751" i="2"/>
  <c r="W751" i="2"/>
  <c r="F750" i="2"/>
  <c r="Z750" i="2"/>
  <c r="Y750" i="2"/>
  <c r="X750" i="2"/>
  <c r="V750" i="2"/>
  <c r="W750" i="2"/>
  <c r="F749" i="2"/>
  <c r="Z749" i="2"/>
  <c r="Y749" i="2"/>
  <c r="X749" i="2"/>
  <c r="V749" i="2"/>
  <c r="W749" i="2"/>
  <c r="F748" i="2"/>
  <c r="Z748" i="2"/>
  <c r="Y748" i="2"/>
  <c r="X748" i="2"/>
  <c r="V748" i="2"/>
  <c r="W748" i="2"/>
  <c r="F747" i="2"/>
  <c r="Z747" i="2"/>
  <c r="Y747" i="2"/>
  <c r="X747" i="2"/>
  <c r="V747" i="2"/>
  <c r="W747" i="2"/>
  <c r="F746" i="2"/>
  <c r="Z746" i="2"/>
  <c r="Y746" i="2"/>
  <c r="X746" i="2"/>
  <c r="V746" i="2"/>
  <c r="W746" i="2"/>
  <c r="F745" i="2"/>
  <c r="Z745" i="2"/>
  <c r="Y745" i="2"/>
  <c r="X745" i="2"/>
  <c r="V745" i="2"/>
  <c r="W745" i="2"/>
  <c r="F744" i="2"/>
  <c r="Z744" i="2"/>
  <c r="Y744" i="2"/>
  <c r="X744" i="2"/>
  <c r="V744" i="2"/>
  <c r="W744" i="2"/>
  <c r="F743" i="2"/>
  <c r="Z743" i="2"/>
  <c r="Y743" i="2"/>
  <c r="X743" i="2"/>
  <c r="V743" i="2"/>
  <c r="W743" i="2"/>
  <c r="F742" i="2"/>
  <c r="Z742" i="2"/>
  <c r="Y742" i="2"/>
  <c r="X742" i="2"/>
  <c r="V742" i="2"/>
  <c r="W742" i="2"/>
  <c r="F741" i="2"/>
  <c r="Z741" i="2"/>
  <c r="Y741" i="2"/>
  <c r="X741" i="2"/>
  <c r="V741" i="2"/>
  <c r="W741" i="2"/>
  <c r="F740" i="2"/>
  <c r="Z740" i="2"/>
  <c r="Y740" i="2"/>
  <c r="X740" i="2"/>
  <c r="V740" i="2"/>
  <c r="W740" i="2"/>
  <c r="F739" i="2"/>
  <c r="Z739" i="2"/>
  <c r="Y739" i="2"/>
  <c r="X739" i="2"/>
  <c r="V739" i="2"/>
  <c r="W739" i="2"/>
  <c r="F738" i="2"/>
  <c r="Z738" i="2"/>
  <c r="Y738" i="2"/>
  <c r="X738" i="2"/>
  <c r="V738" i="2"/>
  <c r="W738" i="2"/>
  <c r="F737" i="2"/>
  <c r="Z737" i="2"/>
  <c r="Y737" i="2"/>
  <c r="X737" i="2"/>
  <c r="V737" i="2"/>
  <c r="W737" i="2"/>
  <c r="F736" i="2"/>
  <c r="Z736" i="2"/>
  <c r="Y736" i="2"/>
  <c r="X736" i="2"/>
  <c r="V736" i="2"/>
  <c r="W736" i="2"/>
  <c r="F735" i="2"/>
  <c r="Z735" i="2"/>
  <c r="Y735" i="2"/>
  <c r="X735" i="2"/>
  <c r="V735" i="2"/>
  <c r="W735" i="2"/>
  <c r="F734" i="2"/>
  <c r="Z734" i="2"/>
  <c r="Y734" i="2"/>
  <c r="X734" i="2"/>
  <c r="V734" i="2"/>
  <c r="W734" i="2"/>
  <c r="F733" i="2"/>
  <c r="Z733" i="2"/>
  <c r="Y733" i="2"/>
  <c r="X733" i="2"/>
  <c r="V733" i="2"/>
  <c r="W733" i="2"/>
  <c r="F732" i="2"/>
  <c r="Z732" i="2"/>
  <c r="Y732" i="2"/>
  <c r="X732" i="2"/>
  <c r="V732" i="2"/>
  <c r="W732" i="2"/>
  <c r="F731" i="2"/>
  <c r="Z731" i="2"/>
  <c r="Y731" i="2"/>
  <c r="X731" i="2"/>
  <c r="V731" i="2"/>
  <c r="W731" i="2"/>
  <c r="F730" i="2"/>
  <c r="Z730" i="2"/>
  <c r="Y730" i="2"/>
  <c r="X730" i="2"/>
  <c r="V730" i="2"/>
  <c r="W730" i="2"/>
  <c r="F729" i="2"/>
  <c r="Z729" i="2"/>
  <c r="Y729" i="2"/>
  <c r="X729" i="2"/>
  <c r="V729" i="2"/>
  <c r="W729" i="2"/>
  <c r="F728" i="2"/>
  <c r="Z728" i="2"/>
  <c r="Y728" i="2"/>
  <c r="X728" i="2"/>
  <c r="V728" i="2"/>
  <c r="W728" i="2"/>
  <c r="F727" i="2"/>
  <c r="Z727" i="2"/>
  <c r="Y727" i="2"/>
  <c r="X727" i="2"/>
  <c r="V727" i="2"/>
  <c r="W727" i="2"/>
  <c r="F726" i="2"/>
  <c r="Z726" i="2"/>
  <c r="Y726" i="2"/>
  <c r="X726" i="2"/>
  <c r="V726" i="2"/>
  <c r="W726" i="2"/>
  <c r="F725" i="2"/>
  <c r="Z725" i="2"/>
  <c r="Y725" i="2"/>
  <c r="X725" i="2"/>
  <c r="V725" i="2"/>
  <c r="W725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F673" i="2"/>
  <c r="Z673" i="2"/>
  <c r="Y673" i="2"/>
  <c r="X673" i="2"/>
  <c r="V673" i="2"/>
  <c r="W673" i="2"/>
  <c r="F672" i="2"/>
  <c r="Z672" i="2"/>
  <c r="Y672" i="2"/>
  <c r="X672" i="2"/>
  <c r="V672" i="2"/>
  <c r="W672" i="2"/>
  <c r="F671" i="2"/>
  <c r="Z671" i="2"/>
  <c r="Y671" i="2"/>
  <c r="X671" i="2"/>
  <c r="V671" i="2"/>
  <c r="W671" i="2"/>
  <c r="F670" i="2"/>
  <c r="Z670" i="2"/>
  <c r="Y670" i="2"/>
  <c r="X670" i="2"/>
  <c r="V670" i="2"/>
  <c r="W670" i="2"/>
  <c r="F669" i="2"/>
  <c r="Z669" i="2"/>
  <c r="Y669" i="2"/>
  <c r="X669" i="2"/>
  <c r="V669" i="2"/>
  <c r="W669" i="2"/>
  <c r="F668" i="2"/>
  <c r="Z668" i="2"/>
  <c r="Y668" i="2"/>
  <c r="X668" i="2"/>
  <c r="V668" i="2"/>
  <c r="W668" i="2"/>
  <c r="F667" i="2"/>
  <c r="Z667" i="2"/>
  <c r="Y667" i="2"/>
  <c r="X667" i="2"/>
  <c r="V667" i="2"/>
  <c r="W667" i="2"/>
  <c r="F666" i="2"/>
  <c r="Z666" i="2"/>
  <c r="Y666" i="2"/>
  <c r="X666" i="2"/>
  <c r="V666" i="2"/>
  <c r="W666" i="2"/>
  <c r="F665" i="2"/>
  <c r="Z665" i="2"/>
  <c r="Y665" i="2"/>
  <c r="X665" i="2"/>
  <c r="V665" i="2"/>
  <c r="W665" i="2"/>
  <c r="F664" i="2"/>
  <c r="Z664" i="2"/>
  <c r="Y664" i="2"/>
  <c r="X664" i="2"/>
  <c r="V664" i="2"/>
  <c r="W664" i="2"/>
  <c r="F663" i="2"/>
  <c r="Z663" i="2"/>
  <c r="Y663" i="2"/>
  <c r="X663" i="2"/>
  <c r="V663" i="2"/>
  <c r="W663" i="2"/>
  <c r="F662" i="2"/>
  <c r="Z662" i="2"/>
  <c r="Y662" i="2"/>
  <c r="X662" i="2"/>
  <c r="V662" i="2"/>
  <c r="W662" i="2"/>
  <c r="F661" i="2"/>
  <c r="Z661" i="2"/>
  <c r="Y661" i="2"/>
  <c r="X661" i="2"/>
  <c r="V661" i="2"/>
  <c r="W661" i="2"/>
  <c r="F660" i="2"/>
  <c r="Z660" i="2"/>
  <c r="Y660" i="2"/>
  <c r="X660" i="2"/>
  <c r="V660" i="2"/>
  <c r="W660" i="2"/>
  <c r="F659" i="2"/>
  <c r="Z659" i="2"/>
  <c r="Y659" i="2"/>
  <c r="X659" i="2"/>
  <c r="V659" i="2"/>
  <c r="W659" i="2"/>
  <c r="F658" i="2"/>
  <c r="Z658" i="2"/>
  <c r="Y658" i="2"/>
  <c r="X658" i="2"/>
  <c r="V658" i="2"/>
  <c r="W658" i="2"/>
  <c r="F657" i="2"/>
  <c r="Z657" i="2"/>
  <c r="Y657" i="2"/>
  <c r="X657" i="2"/>
  <c r="V657" i="2"/>
  <c r="W657" i="2"/>
  <c r="F656" i="2"/>
  <c r="Z656" i="2"/>
  <c r="Y656" i="2"/>
  <c r="X656" i="2"/>
  <c r="V656" i="2"/>
  <c r="W656" i="2"/>
  <c r="F655" i="2"/>
  <c r="Z655" i="2"/>
  <c r="Y655" i="2"/>
  <c r="X655" i="2"/>
  <c r="V655" i="2"/>
  <c r="W655" i="2"/>
  <c r="F654" i="2"/>
  <c r="Z654" i="2"/>
  <c r="Y654" i="2"/>
  <c r="X654" i="2"/>
  <c r="V654" i="2"/>
  <c r="W654" i="2"/>
  <c r="F653" i="2"/>
  <c r="Z653" i="2"/>
  <c r="Y653" i="2"/>
  <c r="X653" i="2"/>
  <c r="V653" i="2"/>
  <c r="W653" i="2"/>
  <c r="F652" i="2"/>
  <c r="Z652" i="2"/>
  <c r="Y652" i="2"/>
  <c r="X652" i="2"/>
  <c r="V652" i="2"/>
  <c r="W652" i="2"/>
  <c r="F651" i="2"/>
  <c r="Z651" i="2"/>
  <c r="Y651" i="2"/>
  <c r="X651" i="2"/>
  <c r="V651" i="2"/>
  <c r="W651" i="2"/>
  <c r="F650" i="2"/>
  <c r="Z650" i="2"/>
  <c r="Y650" i="2"/>
  <c r="X650" i="2"/>
  <c r="V650" i="2"/>
  <c r="W650" i="2"/>
  <c r="F649" i="2"/>
  <c r="Z649" i="2"/>
  <c r="Y649" i="2"/>
  <c r="X649" i="2"/>
  <c r="V649" i="2"/>
  <c r="W649" i="2"/>
  <c r="F648" i="2"/>
  <c r="Z648" i="2"/>
  <c r="Y648" i="2"/>
  <c r="X648" i="2"/>
  <c r="V648" i="2"/>
  <c r="W648" i="2"/>
  <c r="F647" i="2"/>
  <c r="Z647" i="2"/>
  <c r="Y647" i="2"/>
  <c r="X647" i="2"/>
  <c r="V647" i="2"/>
  <c r="W647" i="2"/>
  <c r="F646" i="2"/>
  <c r="Z646" i="2"/>
  <c r="Y646" i="2"/>
  <c r="X646" i="2"/>
  <c r="V646" i="2"/>
  <c r="W646" i="2"/>
  <c r="F645" i="2"/>
  <c r="Z645" i="2"/>
  <c r="Y645" i="2"/>
  <c r="X645" i="2"/>
  <c r="V645" i="2"/>
  <c r="W645" i="2"/>
  <c r="F644" i="2"/>
  <c r="Z644" i="2"/>
  <c r="Y644" i="2"/>
  <c r="X644" i="2"/>
  <c r="V644" i="2"/>
  <c r="W644" i="2"/>
  <c r="F643" i="2"/>
  <c r="Z643" i="2"/>
  <c r="Y643" i="2"/>
  <c r="X643" i="2"/>
  <c r="V643" i="2"/>
  <c r="W643" i="2"/>
  <c r="F642" i="2"/>
  <c r="Z642" i="2"/>
  <c r="Y642" i="2"/>
  <c r="X642" i="2"/>
  <c r="V642" i="2"/>
  <c r="W642" i="2"/>
  <c r="F641" i="2"/>
  <c r="Z641" i="2"/>
  <c r="Y641" i="2"/>
  <c r="X641" i="2"/>
  <c r="V641" i="2"/>
  <c r="W641" i="2"/>
  <c r="F640" i="2"/>
  <c r="Z640" i="2"/>
  <c r="Y640" i="2"/>
  <c r="X640" i="2"/>
  <c r="V640" i="2"/>
  <c r="W640" i="2"/>
  <c r="R136" i="2"/>
  <c r="U136" i="2"/>
  <c r="V136" i="2"/>
  <c r="Q136" i="2"/>
  <c r="B28" i="2"/>
  <c r="F239" i="2"/>
  <c r="AE239" i="2"/>
  <c r="AF239" i="2"/>
  <c r="AG239" i="2"/>
  <c r="B239" i="2"/>
  <c r="AH239" i="2"/>
  <c r="F240" i="2"/>
  <c r="AE240" i="2"/>
  <c r="AF240" i="2"/>
  <c r="AG240" i="2"/>
  <c r="B240" i="2"/>
  <c r="AH240" i="2"/>
  <c r="F241" i="2"/>
  <c r="AE241" i="2"/>
  <c r="AF241" i="2"/>
  <c r="AG241" i="2"/>
  <c r="B241" i="2"/>
  <c r="AH241" i="2"/>
  <c r="F242" i="2"/>
  <c r="AE242" i="2"/>
  <c r="AF242" i="2"/>
  <c r="AG242" i="2"/>
  <c r="B242" i="2"/>
  <c r="AH242" i="2"/>
  <c r="F243" i="2"/>
  <c r="AE243" i="2"/>
  <c r="AF243" i="2"/>
  <c r="AG243" i="2"/>
  <c r="B243" i="2"/>
  <c r="AH243" i="2"/>
  <c r="F244" i="2"/>
  <c r="AE244" i="2"/>
  <c r="AF244" i="2"/>
  <c r="AG244" i="2"/>
  <c r="B244" i="2"/>
  <c r="AH244" i="2"/>
  <c r="F245" i="2"/>
  <c r="AE245" i="2"/>
  <c r="AF245" i="2"/>
  <c r="AG245" i="2"/>
  <c r="B245" i="2"/>
  <c r="AH245" i="2"/>
  <c r="F246" i="2"/>
  <c r="AE246" i="2"/>
  <c r="AF246" i="2"/>
  <c r="AG246" i="2"/>
  <c r="B246" i="2"/>
  <c r="AH246" i="2"/>
  <c r="F247" i="2"/>
  <c r="AE247" i="2"/>
  <c r="AF247" i="2"/>
  <c r="AG247" i="2"/>
  <c r="B247" i="2"/>
  <c r="AH247" i="2"/>
  <c r="F248" i="2"/>
  <c r="AE248" i="2"/>
  <c r="AF248" i="2"/>
  <c r="AG248" i="2"/>
  <c r="B248" i="2"/>
  <c r="AH248" i="2"/>
  <c r="F249" i="2"/>
  <c r="AE249" i="2"/>
  <c r="AF249" i="2"/>
  <c r="AG249" i="2"/>
  <c r="B249" i="2"/>
  <c r="AH249" i="2"/>
  <c r="F250" i="2"/>
  <c r="AE250" i="2"/>
  <c r="AF250" i="2"/>
  <c r="AG250" i="2"/>
  <c r="B250" i="2"/>
  <c r="AH250" i="2"/>
  <c r="F251" i="2"/>
  <c r="AE251" i="2"/>
  <c r="AF251" i="2"/>
  <c r="AG251" i="2"/>
  <c r="B251" i="2"/>
  <c r="AH251" i="2"/>
  <c r="F252" i="2"/>
  <c r="AE252" i="2"/>
  <c r="AF252" i="2"/>
  <c r="AG252" i="2"/>
  <c r="B252" i="2"/>
  <c r="AH252" i="2"/>
  <c r="F253" i="2"/>
  <c r="AE253" i="2"/>
  <c r="AF253" i="2"/>
  <c r="AG253" i="2"/>
  <c r="B253" i="2"/>
  <c r="AH253" i="2"/>
  <c r="F254" i="2"/>
  <c r="AE254" i="2"/>
  <c r="AF254" i="2"/>
  <c r="AG254" i="2"/>
  <c r="B254" i="2"/>
  <c r="AH254" i="2"/>
  <c r="F255" i="2"/>
  <c r="AE255" i="2"/>
  <c r="AF255" i="2"/>
  <c r="AG255" i="2"/>
  <c r="B255" i="2"/>
  <c r="AH255" i="2"/>
  <c r="F256" i="2"/>
  <c r="AE256" i="2"/>
  <c r="AF256" i="2"/>
  <c r="AG256" i="2"/>
  <c r="B256" i="2"/>
  <c r="AH256" i="2"/>
  <c r="F257" i="2"/>
  <c r="AE257" i="2"/>
  <c r="AF257" i="2"/>
  <c r="AG257" i="2"/>
  <c r="B257" i="2"/>
  <c r="AH257" i="2"/>
  <c r="F258" i="2"/>
  <c r="AE258" i="2"/>
  <c r="AF258" i="2"/>
  <c r="AG258" i="2"/>
  <c r="B258" i="2"/>
  <c r="AH258" i="2"/>
  <c r="F259" i="2"/>
  <c r="AE259" i="2"/>
  <c r="AF259" i="2"/>
  <c r="AG259" i="2"/>
  <c r="B259" i="2"/>
  <c r="AH259" i="2"/>
  <c r="F260" i="2"/>
  <c r="AE260" i="2"/>
  <c r="AF260" i="2"/>
  <c r="AG260" i="2"/>
  <c r="B260" i="2"/>
  <c r="AH260" i="2"/>
  <c r="F261" i="2"/>
  <c r="AE261" i="2"/>
  <c r="AF261" i="2"/>
  <c r="AG261" i="2"/>
  <c r="B261" i="2"/>
  <c r="AH261" i="2"/>
  <c r="F262" i="2"/>
  <c r="AE262" i="2"/>
  <c r="AF262" i="2"/>
  <c r="AG262" i="2"/>
  <c r="B262" i="2"/>
  <c r="AH262" i="2"/>
  <c r="F263" i="2"/>
  <c r="AE263" i="2"/>
  <c r="AF263" i="2"/>
  <c r="AG263" i="2"/>
  <c r="B263" i="2"/>
  <c r="AH263" i="2"/>
  <c r="F264" i="2"/>
  <c r="AE264" i="2"/>
  <c r="AF264" i="2"/>
  <c r="AG264" i="2"/>
  <c r="B264" i="2"/>
  <c r="AH264" i="2"/>
  <c r="F265" i="2"/>
  <c r="AE265" i="2"/>
  <c r="AF265" i="2"/>
  <c r="AG265" i="2"/>
  <c r="B265" i="2"/>
  <c r="AH265" i="2"/>
  <c r="F266" i="2"/>
  <c r="AE266" i="2"/>
  <c r="AF266" i="2"/>
  <c r="AG266" i="2"/>
  <c r="B266" i="2"/>
  <c r="AH266" i="2"/>
  <c r="F267" i="2"/>
  <c r="AE267" i="2"/>
  <c r="AF267" i="2"/>
  <c r="AG267" i="2"/>
  <c r="B267" i="2"/>
  <c r="AH267" i="2"/>
  <c r="F268" i="2"/>
  <c r="AE268" i="2"/>
  <c r="AF268" i="2"/>
  <c r="AG268" i="2"/>
  <c r="B268" i="2"/>
  <c r="AH268" i="2"/>
  <c r="F269" i="2"/>
  <c r="AE269" i="2"/>
  <c r="AF269" i="2"/>
  <c r="AG269" i="2"/>
  <c r="B269" i="2"/>
  <c r="AH269" i="2"/>
  <c r="F270" i="2"/>
  <c r="AE270" i="2"/>
  <c r="AF270" i="2"/>
  <c r="AG270" i="2"/>
  <c r="B270" i="2"/>
  <c r="AH270" i="2"/>
  <c r="F271" i="2"/>
  <c r="AE271" i="2"/>
  <c r="AF271" i="2"/>
  <c r="AG271" i="2"/>
  <c r="B271" i="2"/>
  <c r="AH271" i="2"/>
  <c r="B238" i="2"/>
  <c r="AH238" i="2"/>
  <c r="F238" i="2"/>
  <c r="AF238" i="2"/>
  <c r="AE238" i="2"/>
  <c r="AG238" i="2"/>
  <c r="B35" i="3"/>
  <c r="B36" i="3"/>
  <c r="B37" i="3"/>
  <c r="B38" i="3"/>
  <c r="B39" i="3"/>
  <c r="B34" i="3"/>
  <c r="H186" i="2"/>
  <c r="I186" i="2"/>
  <c r="B2" i="2"/>
  <c r="A27" i="1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55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470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38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41" i="2"/>
  <c r="A342" i="2"/>
  <c r="A343" i="2"/>
  <c r="A344" i="2"/>
  <c r="A345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25" i="2"/>
  <c r="A326" i="2"/>
  <c r="A327" i="2"/>
  <c r="A328" i="2"/>
  <c r="A324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282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38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186" i="2"/>
  <c r="C544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55" i="2"/>
  <c r="C459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470" i="2"/>
  <c r="C378" i="2"/>
  <c r="C386" i="2"/>
  <c r="C425" i="2"/>
  <c r="C387" i="2"/>
  <c r="C426" i="2"/>
  <c r="C388" i="2"/>
  <c r="C427" i="2"/>
  <c r="C389" i="2"/>
  <c r="C428" i="2"/>
  <c r="C390" i="2"/>
  <c r="C429" i="2"/>
  <c r="C391" i="2"/>
  <c r="C430" i="2"/>
  <c r="C392" i="2"/>
  <c r="C431" i="2"/>
  <c r="C393" i="2"/>
  <c r="C432" i="2"/>
  <c r="C394" i="2"/>
  <c r="C433" i="2"/>
  <c r="C395" i="2"/>
  <c r="C434" i="2"/>
  <c r="C396" i="2"/>
  <c r="C435" i="2"/>
  <c r="C397" i="2"/>
  <c r="C436" i="2"/>
  <c r="C398" i="2"/>
  <c r="C437" i="2"/>
  <c r="C399" i="2"/>
  <c r="C438" i="2"/>
  <c r="C400" i="2"/>
  <c r="C439" i="2"/>
  <c r="C401" i="2"/>
  <c r="C440" i="2"/>
  <c r="C402" i="2"/>
  <c r="C441" i="2"/>
  <c r="C403" i="2"/>
  <c r="C442" i="2"/>
  <c r="C404" i="2"/>
  <c r="C443" i="2"/>
  <c r="C405" i="2"/>
  <c r="C444" i="2"/>
  <c r="C406" i="2"/>
  <c r="C445" i="2"/>
  <c r="C407" i="2"/>
  <c r="C446" i="2"/>
  <c r="C408" i="2"/>
  <c r="C447" i="2"/>
  <c r="C409" i="2"/>
  <c r="C448" i="2"/>
  <c r="C410" i="2"/>
  <c r="C449" i="2"/>
  <c r="C411" i="2"/>
  <c r="C450" i="2"/>
  <c r="C412" i="2"/>
  <c r="C451" i="2"/>
  <c r="C413" i="2"/>
  <c r="C452" i="2"/>
  <c r="C414" i="2"/>
  <c r="C453" i="2"/>
  <c r="C415" i="2"/>
  <c r="C454" i="2"/>
  <c r="C416" i="2"/>
  <c r="C455" i="2"/>
  <c r="C417" i="2"/>
  <c r="C456" i="2"/>
  <c r="C418" i="2"/>
  <c r="C457" i="2"/>
  <c r="C385" i="2"/>
  <c r="C424" i="2"/>
  <c r="AE136" i="2"/>
  <c r="AD136" i="2"/>
  <c r="AA136" i="2"/>
  <c r="Z136" i="2"/>
  <c r="Z135" i="2"/>
  <c r="X136" i="2"/>
  <c r="O136" i="2"/>
  <c r="N136" i="2"/>
  <c r="L136" i="2"/>
  <c r="K136" i="2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30" i="1"/>
  <c r="J31" i="1"/>
  <c r="J32" i="1"/>
  <c r="J33" i="1"/>
  <c r="J34" i="1"/>
  <c r="J35" i="1"/>
  <c r="J36" i="1"/>
  <c r="C7" i="3"/>
  <c r="C6" i="3"/>
  <c r="C5" i="3"/>
  <c r="A26" i="1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86" i="2"/>
  <c r="E13" i="3"/>
  <c r="F13" i="3"/>
  <c r="G13" i="3"/>
  <c r="H13" i="3"/>
  <c r="I13" i="3"/>
  <c r="J13" i="3"/>
  <c r="K13" i="3"/>
  <c r="L13" i="3"/>
  <c r="M13" i="3"/>
  <c r="E14" i="3"/>
  <c r="H14" i="3"/>
  <c r="K14" i="3"/>
  <c r="E16" i="3"/>
  <c r="H16" i="3"/>
  <c r="K16" i="3"/>
  <c r="E19" i="3"/>
  <c r="H19" i="3"/>
  <c r="K19" i="3"/>
  <c r="E23" i="3"/>
  <c r="E24" i="3"/>
  <c r="E26" i="3"/>
  <c r="E28" i="3"/>
  <c r="E29" i="3"/>
  <c r="E30" i="3"/>
  <c r="E31" i="3"/>
  <c r="E22" i="3"/>
  <c r="H23" i="3"/>
  <c r="H25" i="3"/>
  <c r="H26" i="3"/>
  <c r="H28" i="3"/>
  <c r="H29" i="3"/>
  <c r="H30" i="3"/>
  <c r="H31" i="3"/>
  <c r="H22" i="3"/>
  <c r="K23" i="3"/>
  <c r="K24" i="3"/>
  <c r="K27" i="3"/>
  <c r="K28" i="3"/>
  <c r="K29" i="3"/>
  <c r="K30" i="3"/>
  <c r="K31" i="3"/>
  <c r="K22" i="3"/>
  <c r="B1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4" i="2"/>
  <c r="E154" i="2"/>
  <c r="F154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E136" i="2"/>
  <c r="F136" i="2"/>
  <c r="D136" i="2"/>
  <c r="A17" i="1"/>
  <c r="A18" i="1"/>
  <c r="A19" i="1"/>
  <c r="A20" i="1"/>
  <c r="A1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29" i="1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594" i="2"/>
  <c r="C594" i="2"/>
  <c r="B556" i="2"/>
  <c r="F556" i="2"/>
  <c r="V556" i="2"/>
  <c r="W556" i="2"/>
  <c r="X556" i="2"/>
  <c r="Y556" i="2"/>
  <c r="Z556" i="2"/>
  <c r="B557" i="2"/>
  <c r="F557" i="2"/>
  <c r="V557" i="2"/>
  <c r="W557" i="2"/>
  <c r="X557" i="2"/>
  <c r="Y557" i="2"/>
  <c r="Z557" i="2"/>
  <c r="B558" i="2"/>
  <c r="F558" i="2"/>
  <c r="V558" i="2"/>
  <c r="W558" i="2"/>
  <c r="X558" i="2"/>
  <c r="Y558" i="2"/>
  <c r="Z558" i="2"/>
  <c r="B559" i="2"/>
  <c r="F559" i="2"/>
  <c r="V559" i="2"/>
  <c r="W559" i="2"/>
  <c r="X559" i="2"/>
  <c r="Y559" i="2"/>
  <c r="Z559" i="2"/>
  <c r="B560" i="2"/>
  <c r="F560" i="2"/>
  <c r="V560" i="2"/>
  <c r="W560" i="2"/>
  <c r="X560" i="2"/>
  <c r="Y560" i="2"/>
  <c r="Z560" i="2"/>
  <c r="B561" i="2"/>
  <c r="F561" i="2"/>
  <c r="V561" i="2"/>
  <c r="W561" i="2"/>
  <c r="X561" i="2"/>
  <c r="Y561" i="2"/>
  <c r="Z561" i="2"/>
  <c r="B562" i="2"/>
  <c r="F562" i="2"/>
  <c r="V562" i="2"/>
  <c r="W562" i="2"/>
  <c r="X562" i="2"/>
  <c r="Y562" i="2"/>
  <c r="Z562" i="2"/>
  <c r="B563" i="2"/>
  <c r="F563" i="2"/>
  <c r="V563" i="2"/>
  <c r="W563" i="2"/>
  <c r="X563" i="2"/>
  <c r="Y563" i="2"/>
  <c r="Z563" i="2"/>
  <c r="B564" i="2"/>
  <c r="F564" i="2"/>
  <c r="V564" i="2"/>
  <c r="W564" i="2"/>
  <c r="X564" i="2"/>
  <c r="Y564" i="2"/>
  <c r="Z564" i="2"/>
  <c r="B565" i="2"/>
  <c r="F565" i="2"/>
  <c r="V565" i="2"/>
  <c r="W565" i="2"/>
  <c r="X565" i="2"/>
  <c r="Y565" i="2"/>
  <c r="Z565" i="2"/>
  <c r="B566" i="2"/>
  <c r="F566" i="2"/>
  <c r="V566" i="2"/>
  <c r="W566" i="2"/>
  <c r="X566" i="2"/>
  <c r="Y566" i="2"/>
  <c r="Z566" i="2"/>
  <c r="B567" i="2"/>
  <c r="F567" i="2"/>
  <c r="V567" i="2"/>
  <c r="W567" i="2"/>
  <c r="X567" i="2"/>
  <c r="Y567" i="2"/>
  <c r="Z567" i="2"/>
  <c r="B568" i="2"/>
  <c r="F568" i="2"/>
  <c r="V568" i="2"/>
  <c r="W568" i="2"/>
  <c r="X568" i="2"/>
  <c r="Y568" i="2"/>
  <c r="Z568" i="2"/>
  <c r="B569" i="2"/>
  <c r="F569" i="2"/>
  <c r="V569" i="2"/>
  <c r="W569" i="2"/>
  <c r="X569" i="2"/>
  <c r="Y569" i="2"/>
  <c r="Z569" i="2"/>
  <c r="B570" i="2"/>
  <c r="F570" i="2"/>
  <c r="V570" i="2"/>
  <c r="W570" i="2"/>
  <c r="X570" i="2"/>
  <c r="Y570" i="2"/>
  <c r="Z570" i="2"/>
  <c r="B571" i="2"/>
  <c r="F571" i="2"/>
  <c r="V571" i="2"/>
  <c r="W571" i="2"/>
  <c r="X571" i="2"/>
  <c r="Y571" i="2"/>
  <c r="Z571" i="2"/>
  <c r="B572" i="2"/>
  <c r="F572" i="2"/>
  <c r="V572" i="2"/>
  <c r="W572" i="2"/>
  <c r="X572" i="2"/>
  <c r="Y572" i="2"/>
  <c r="Z572" i="2"/>
  <c r="B573" i="2"/>
  <c r="F573" i="2"/>
  <c r="V573" i="2"/>
  <c r="W573" i="2"/>
  <c r="X573" i="2"/>
  <c r="Y573" i="2"/>
  <c r="Z573" i="2"/>
  <c r="B574" i="2"/>
  <c r="F574" i="2"/>
  <c r="V574" i="2"/>
  <c r="W574" i="2"/>
  <c r="X574" i="2"/>
  <c r="Y574" i="2"/>
  <c r="Z574" i="2"/>
  <c r="B575" i="2"/>
  <c r="F575" i="2"/>
  <c r="V575" i="2"/>
  <c r="W575" i="2"/>
  <c r="X575" i="2"/>
  <c r="Y575" i="2"/>
  <c r="Z575" i="2"/>
  <c r="B576" i="2"/>
  <c r="F576" i="2"/>
  <c r="V576" i="2"/>
  <c r="W576" i="2"/>
  <c r="X576" i="2"/>
  <c r="Y576" i="2"/>
  <c r="Z576" i="2"/>
  <c r="B577" i="2"/>
  <c r="F577" i="2"/>
  <c r="V577" i="2"/>
  <c r="W577" i="2"/>
  <c r="X577" i="2"/>
  <c r="Y577" i="2"/>
  <c r="Z577" i="2"/>
  <c r="B578" i="2"/>
  <c r="F578" i="2"/>
  <c r="V578" i="2"/>
  <c r="W578" i="2"/>
  <c r="X578" i="2"/>
  <c r="Y578" i="2"/>
  <c r="Z578" i="2"/>
  <c r="B579" i="2"/>
  <c r="F579" i="2"/>
  <c r="V579" i="2"/>
  <c r="W579" i="2"/>
  <c r="X579" i="2"/>
  <c r="Y579" i="2"/>
  <c r="Z579" i="2"/>
  <c r="B580" i="2"/>
  <c r="F580" i="2"/>
  <c r="V580" i="2"/>
  <c r="W580" i="2"/>
  <c r="X580" i="2"/>
  <c r="Y580" i="2"/>
  <c r="Z580" i="2"/>
  <c r="B581" i="2"/>
  <c r="F581" i="2"/>
  <c r="V581" i="2"/>
  <c r="W581" i="2"/>
  <c r="X581" i="2"/>
  <c r="Y581" i="2"/>
  <c r="Z581" i="2"/>
  <c r="B582" i="2"/>
  <c r="F582" i="2"/>
  <c r="V582" i="2"/>
  <c r="W582" i="2"/>
  <c r="X582" i="2"/>
  <c r="Y582" i="2"/>
  <c r="Z582" i="2"/>
  <c r="B583" i="2"/>
  <c r="F583" i="2"/>
  <c r="V583" i="2"/>
  <c r="W583" i="2"/>
  <c r="X583" i="2"/>
  <c r="Y583" i="2"/>
  <c r="Z583" i="2"/>
  <c r="B584" i="2"/>
  <c r="F584" i="2"/>
  <c r="V584" i="2"/>
  <c r="W584" i="2"/>
  <c r="X584" i="2"/>
  <c r="Y584" i="2"/>
  <c r="Z584" i="2"/>
  <c r="B585" i="2"/>
  <c r="F585" i="2"/>
  <c r="V585" i="2"/>
  <c r="W585" i="2"/>
  <c r="X585" i="2"/>
  <c r="Y585" i="2"/>
  <c r="Z585" i="2"/>
  <c r="B586" i="2"/>
  <c r="F586" i="2"/>
  <c r="V586" i="2"/>
  <c r="W586" i="2"/>
  <c r="X586" i="2"/>
  <c r="Y586" i="2"/>
  <c r="Z586" i="2"/>
  <c r="B587" i="2"/>
  <c r="F587" i="2"/>
  <c r="V587" i="2"/>
  <c r="W587" i="2"/>
  <c r="X587" i="2"/>
  <c r="Y587" i="2"/>
  <c r="Z587" i="2"/>
  <c r="B588" i="2"/>
  <c r="F588" i="2"/>
  <c r="V588" i="2"/>
  <c r="W588" i="2"/>
  <c r="X588" i="2"/>
  <c r="Y588" i="2"/>
  <c r="Z588" i="2"/>
  <c r="B555" i="2"/>
  <c r="F555" i="2"/>
  <c r="Z555" i="2"/>
  <c r="Y555" i="2"/>
  <c r="X555" i="2"/>
  <c r="V555" i="2"/>
  <c r="W555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C509" i="2"/>
  <c r="B509" i="2"/>
  <c r="B471" i="2"/>
  <c r="F471" i="2"/>
  <c r="V471" i="2"/>
  <c r="W471" i="2"/>
  <c r="X471" i="2"/>
  <c r="Y471" i="2"/>
  <c r="Z471" i="2"/>
  <c r="B472" i="2"/>
  <c r="F472" i="2"/>
  <c r="V472" i="2"/>
  <c r="W472" i="2"/>
  <c r="X472" i="2"/>
  <c r="Y472" i="2"/>
  <c r="Z472" i="2"/>
  <c r="B473" i="2"/>
  <c r="F473" i="2"/>
  <c r="V473" i="2"/>
  <c r="W473" i="2"/>
  <c r="X473" i="2"/>
  <c r="Y473" i="2"/>
  <c r="Z473" i="2"/>
  <c r="B474" i="2"/>
  <c r="F474" i="2"/>
  <c r="V474" i="2"/>
  <c r="W474" i="2"/>
  <c r="X474" i="2"/>
  <c r="Y474" i="2"/>
  <c r="Z474" i="2"/>
  <c r="B475" i="2"/>
  <c r="F475" i="2"/>
  <c r="V475" i="2"/>
  <c r="W475" i="2"/>
  <c r="X475" i="2"/>
  <c r="Y475" i="2"/>
  <c r="Z475" i="2"/>
  <c r="B476" i="2"/>
  <c r="F476" i="2"/>
  <c r="V476" i="2"/>
  <c r="W476" i="2"/>
  <c r="X476" i="2"/>
  <c r="Y476" i="2"/>
  <c r="Z476" i="2"/>
  <c r="B477" i="2"/>
  <c r="F477" i="2"/>
  <c r="V477" i="2"/>
  <c r="W477" i="2"/>
  <c r="X477" i="2"/>
  <c r="Y477" i="2"/>
  <c r="Z477" i="2"/>
  <c r="B478" i="2"/>
  <c r="F478" i="2"/>
  <c r="V478" i="2"/>
  <c r="W478" i="2"/>
  <c r="X478" i="2"/>
  <c r="Y478" i="2"/>
  <c r="Z478" i="2"/>
  <c r="B479" i="2"/>
  <c r="F479" i="2"/>
  <c r="V479" i="2"/>
  <c r="W479" i="2"/>
  <c r="X479" i="2"/>
  <c r="Y479" i="2"/>
  <c r="Z479" i="2"/>
  <c r="B480" i="2"/>
  <c r="F480" i="2"/>
  <c r="V480" i="2"/>
  <c r="W480" i="2"/>
  <c r="X480" i="2"/>
  <c r="Y480" i="2"/>
  <c r="Z480" i="2"/>
  <c r="B481" i="2"/>
  <c r="F481" i="2"/>
  <c r="V481" i="2"/>
  <c r="W481" i="2"/>
  <c r="X481" i="2"/>
  <c r="Y481" i="2"/>
  <c r="Z481" i="2"/>
  <c r="B482" i="2"/>
  <c r="F482" i="2"/>
  <c r="V482" i="2"/>
  <c r="W482" i="2"/>
  <c r="X482" i="2"/>
  <c r="Y482" i="2"/>
  <c r="Z482" i="2"/>
  <c r="B483" i="2"/>
  <c r="F483" i="2"/>
  <c r="V483" i="2"/>
  <c r="W483" i="2"/>
  <c r="X483" i="2"/>
  <c r="Y483" i="2"/>
  <c r="Z483" i="2"/>
  <c r="B484" i="2"/>
  <c r="F484" i="2"/>
  <c r="V484" i="2"/>
  <c r="W484" i="2"/>
  <c r="X484" i="2"/>
  <c r="Y484" i="2"/>
  <c r="Z484" i="2"/>
  <c r="B485" i="2"/>
  <c r="F485" i="2"/>
  <c r="V485" i="2"/>
  <c r="W485" i="2"/>
  <c r="X485" i="2"/>
  <c r="Y485" i="2"/>
  <c r="Z485" i="2"/>
  <c r="B486" i="2"/>
  <c r="F486" i="2"/>
  <c r="V486" i="2"/>
  <c r="W486" i="2"/>
  <c r="X486" i="2"/>
  <c r="Y486" i="2"/>
  <c r="Z486" i="2"/>
  <c r="B487" i="2"/>
  <c r="F487" i="2"/>
  <c r="V487" i="2"/>
  <c r="W487" i="2"/>
  <c r="X487" i="2"/>
  <c r="Y487" i="2"/>
  <c r="Z487" i="2"/>
  <c r="B488" i="2"/>
  <c r="F488" i="2"/>
  <c r="V488" i="2"/>
  <c r="W488" i="2"/>
  <c r="X488" i="2"/>
  <c r="Y488" i="2"/>
  <c r="Z488" i="2"/>
  <c r="B489" i="2"/>
  <c r="F489" i="2"/>
  <c r="V489" i="2"/>
  <c r="W489" i="2"/>
  <c r="X489" i="2"/>
  <c r="Y489" i="2"/>
  <c r="Z489" i="2"/>
  <c r="B490" i="2"/>
  <c r="F490" i="2"/>
  <c r="V490" i="2"/>
  <c r="W490" i="2"/>
  <c r="X490" i="2"/>
  <c r="Y490" i="2"/>
  <c r="Z490" i="2"/>
  <c r="B491" i="2"/>
  <c r="F491" i="2"/>
  <c r="V491" i="2"/>
  <c r="W491" i="2"/>
  <c r="X491" i="2"/>
  <c r="Y491" i="2"/>
  <c r="Z491" i="2"/>
  <c r="B492" i="2"/>
  <c r="F492" i="2"/>
  <c r="V492" i="2"/>
  <c r="W492" i="2"/>
  <c r="X492" i="2"/>
  <c r="Y492" i="2"/>
  <c r="Z492" i="2"/>
  <c r="B493" i="2"/>
  <c r="F493" i="2"/>
  <c r="V493" i="2"/>
  <c r="W493" i="2"/>
  <c r="X493" i="2"/>
  <c r="Y493" i="2"/>
  <c r="Z493" i="2"/>
  <c r="B494" i="2"/>
  <c r="F494" i="2"/>
  <c r="V494" i="2"/>
  <c r="W494" i="2"/>
  <c r="X494" i="2"/>
  <c r="Y494" i="2"/>
  <c r="Z494" i="2"/>
  <c r="B495" i="2"/>
  <c r="F495" i="2"/>
  <c r="V495" i="2"/>
  <c r="W495" i="2"/>
  <c r="X495" i="2"/>
  <c r="Y495" i="2"/>
  <c r="Z495" i="2"/>
  <c r="B496" i="2"/>
  <c r="F496" i="2"/>
  <c r="V496" i="2"/>
  <c r="W496" i="2"/>
  <c r="X496" i="2"/>
  <c r="Y496" i="2"/>
  <c r="Z496" i="2"/>
  <c r="B497" i="2"/>
  <c r="F497" i="2"/>
  <c r="V497" i="2"/>
  <c r="W497" i="2"/>
  <c r="X497" i="2"/>
  <c r="Y497" i="2"/>
  <c r="Z497" i="2"/>
  <c r="B498" i="2"/>
  <c r="F498" i="2"/>
  <c r="V498" i="2"/>
  <c r="W498" i="2"/>
  <c r="X498" i="2"/>
  <c r="Y498" i="2"/>
  <c r="Z498" i="2"/>
  <c r="B499" i="2"/>
  <c r="F499" i="2"/>
  <c r="V499" i="2"/>
  <c r="W499" i="2"/>
  <c r="X499" i="2"/>
  <c r="Y499" i="2"/>
  <c r="Z499" i="2"/>
  <c r="B500" i="2"/>
  <c r="F500" i="2"/>
  <c r="V500" i="2"/>
  <c r="W500" i="2"/>
  <c r="X500" i="2"/>
  <c r="Y500" i="2"/>
  <c r="Z500" i="2"/>
  <c r="B501" i="2"/>
  <c r="F501" i="2"/>
  <c r="V501" i="2"/>
  <c r="W501" i="2"/>
  <c r="X501" i="2"/>
  <c r="Y501" i="2"/>
  <c r="Z501" i="2"/>
  <c r="B502" i="2"/>
  <c r="F502" i="2"/>
  <c r="V502" i="2"/>
  <c r="W502" i="2"/>
  <c r="X502" i="2"/>
  <c r="Y502" i="2"/>
  <c r="Z502" i="2"/>
  <c r="B503" i="2"/>
  <c r="F503" i="2"/>
  <c r="V503" i="2"/>
  <c r="W503" i="2"/>
  <c r="X503" i="2"/>
  <c r="Y503" i="2"/>
  <c r="Z503" i="2"/>
  <c r="B470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24" i="2"/>
  <c r="B386" i="2"/>
  <c r="F386" i="2"/>
  <c r="V386" i="2"/>
  <c r="W386" i="2"/>
  <c r="X386" i="2"/>
  <c r="Y386" i="2"/>
  <c r="Z386" i="2"/>
  <c r="B387" i="2"/>
  <c r="F387" i="2"/>
  <c r="V387" i="2"/>
  <c r="W387" i="2"/>
  <c r="X387" i="2"/>
  <c r="Y387" i="2"/>
  <c r="Z387" i="2"/>
  <c r="B388" i="2"/>
  <c r="F388" i="2"/>
  <c r="V388" i="2"/>
  <c r="W388" i="2"/>
  <c r="X388" i="2"/>
  <c r="Y388" i="2"/>
  <c r="Z388" i="2"/>
  <c r="B389" i="2"/>
  <c r="F389" i="2"/>
  <c r="V389" i="2"/>
  <c r="W389" i="2"/>
  <c r="X389" i="2"/>
  <c r="Y389" i="2"/>
  <c r="Z389" i="2"/>
  <c r="B390" i="2"/>
  <c r="F390" i="2"/>
  <c r="V390" i="2"/>
  <c r="W390" i="2"/>
  <c r="X390" i="2"/>
  <c r="Y390" i="2"/>
  <c r="Z390" i="2"/>
  <c r="B391" i="2"/>
  <c r="F391" i="2"/>
  <c r="V391" i="2"/>
  <c r="W391" i="2"/>
  <c r="X391" i="2"/>
  <c r="Y391" i="2"/>
  <c r="Z391" i="2"/>
  <c r="B392" i="2"/>
  <c r="F392" i="2"/>
  <c r="V392" i="2"/>
  <c r="W392" i="2"/>
  <c r="X392" i="2"/>
  <c r="Y392" i="2"/>
  <c r="Z392" i="2"/>
  <c r="B393" i="2"/>
  <c r="F393" i="2"/>
  <c r="V393" i="2"/>
  <c r="W393" i="2"/>
  <c r="X393" i="2"/>
  <c r="Y393" i="2"/>
  <c r="Z393" i="2"/>
  <c r="B394" i="2"/>
  <c r="F394" i="2"/>
  <c r="V394" i="2"/>
  <c r="W394" i="2"/>
  <c r="X394" i="2"/>
  <c r="Y394" i="2"/>
  <c r="Z394" i="2"/>
  <c r="B395" i="2"/>
  <c r="F395" i="2"/>
  <c r="V395" i="2"/>
  <c r="W395" i="2"/>
  <c r="X395" i="2"/>
  <c r="Y395" i="2"/>
  <c r="Z395" i="2"/>
  <c r="B396" i="2"/>
  <c r="F396" i="2"/>
  <c r="V396" i="2"/>
  <c r="W396" i="2"/>
  <c r="X396" i="2"/>
  <c r="Y396" i="2"/>
  <c r="Z396" i="2"/>
  <c r="B397" i="2"/>
  <c r="F397" i="2"/>
  <c r="V397" i="2"/>
  <c r="W397" i="2"/>
  <c r="X397" i="2"/>
  <c r="Y397" i="2"/>
  <c r="Z397" i="2"/>
  <c r="B398" i="2"/>
  <c r="F398" i="2"/>
  <c r="V398" i="2"/>
  <c r="W398" i="2"/>
  <c r="X398" i="2"/>
  <c r="Y398" i="2"/>
  <c r="Z398" i="2"/>
  <c r="B399" i="2"/>
  <c r="F399" i="2"/>
  <c r="V399" i="2"/>
  <c r="W399" i="2"/>
  <c r="X399" i="2"/>
  <c r="Y399" i="2"/>
  <c r="Z399" i="2"/>
  <c r="B400" i="2"/>
  <c r="F400" i="2"/>
  <c r="V400" i="2"/>
  <c r="W400" i="2"/>
  <c r="X400" i="2"/>
  <c r="Y400" i="2"/>
  <c r="Z400" i="2"/>
  <c r="B401" i="2"/>
  <c r="F401" i="2"/>
  <c r="V401" i="2"/>
  <c r="W401" i="2"/>
  <c r="X401" i="2"/>
  <c r="Y401" i="2"/>
  <c r="Z401" i="2"/>
  <c r="B402" i="2"/>
  <c r="F402" i="2"/>
  <c r="V402" i="2"/>
  <c r="W402" i="2"/>
  <c r="X402" i="2"/>
  <c r="Y402" i="2"/>
  <c r="Z402" i="2"/>
  <c r="B403" i="2"/>
  <c r="F403" i="2"/>
  <c r="V403" i="2"/>
  <c r="W403" i="2"/>
  <c r="X403" i="2"/>
  <c r="Y403" i="2"/>
  <c r="Z403" i="2"/>
  <c r="B404" i="2"/>
  <c r="F404" i="2"/>
  <c r="V404" i="2"/>
  <c r="W404" i="2"/>
  <c r="X404" i="2"/>
  <c r="Y404" i="2"/>
  <c r="Z404" i="2"/>
  <c r="B405" i="2"/>
  <c r="F405" i="2"/>
  <c r="V405" i="2"/>
  <c r="W405" i="2"/>
  <c r="X405" i="2"/>
  <c r="Y405" i="2"/>
  <c r="Z405" i="2"/>
  <c r="B406" i="2"/>
  <c r="F406" i="2"/>
  <c r="V406" i="2"/>
  <c r="W406" i="2"/>
  <c r="X406" i="2"/>
  <c r="Y406" i="2"/>
  <c r="Z406" i="2"/>
  <c r="B407" i="2"/>
  <c r="F407" i="2"/>
  <c r="V407" i="2"/>
  <c r="W407" i="2"/>
  <c r="X407" i="2"/>
  <c r="Y407" i="2"/>
  <c r="Z407" i="2"/>
  <c r="B408" i="2"/>
  <c r="F408" i="2"/>
  <c r="V408" i="2"/>
  <c r="W408" i="2"/>
  <c r="X408" i="2"/>
  <c r="Y408" i="2"/>
  <c r="Z408" i="2"/>
  <c r="B409" i="2"/>
  <c r="F409" i="2"/>
  <c r="V409" i="2"/>
  <c r="W409" i="2"/>
  <c r="X409" i="2"/>
  <c r="Y409" i="2"/>
  <c r="Z409" i="2"/>
  <c r="B410" i="2"/>
  <c r="F410" i="2"/>
  <c r="V410" i="2"/>
  <c r="W410" i="2"/>
  <c r="X410" i="2"/>
  <c r="Y410" i="2"/>
  <c r="Z410" i="2"/>
  <c r="B411" i="2"/>
  <c r="F411" i="2"/>
  <c r="V411" i="2"/>
  <c r="W411" i="2"/>
  <c r="X411" i="2"/>
  <c r="Y411" i="2"/>
  <c r="Z411" i="2"/>
  <c r="B412" i="2"/>
  <c r="F412" i="2"/>
  <c r="V412" i="2"/>
  <c r="W412" i="2"/>
  <c r="X412" i="2"/>
  <c r="Y412" i="2"/>
  <c r="Z412" i="2"/>
  <c r="B413" i="2"/>
  <c r="F413" i="2"/>
  <c r="V413" i="2"/>
  <c r="W413" i="2"/>
  <c r="X413" i="2"/>
  <c r="Y413" i="2"/>
  <c r="Z413" i="2"/>
  <c r="B414" i="2"/>
  <c r="F414" i="2"/>
  <c r="V414" i="2"/>
  <c r="W414" i="2"/>
  <c r="X414" i="2"/>
  <c r="Y414" i="2"/>
  <c r="Z414" i="2"/>
  <c r="B415" i="2"/>
  <c r="F415" i="2"/>
  <c r="V415" i="2"/>
  <c r="W415" i="2"/>
  <c r="X415" i="2"/>
  <c r="Y415" i="2"/>
  <c r="Z415" i="2"/>
  <c r="B416" i="2"/>
  <c r="F416" i="2"/>
  <c r="V416" i="2"/>
  <c r="W416" i="2"/>
  <c r="X416" i="2"/>
  <c r="Y416" i="2"/>
  <c r="Z416" i="2"/>
  <c r="B417" i="2"/>
  <c r="F417" i="2"/>
  <c r="V417" i="2"/>
  <c r="W417" i="2"/>
  <c r="X417" i="2"/>
  <c r="Y417" i="2"/>
  <c r="Z417" i="2"/>
  <c r="B418" i="2"/>
  <c r="F418" i="2"/>
  <c r="V418" i="2"/>
  <c r="W418" i="2"/>
  <c r="X418" i="2"/>
  <c r="Y418" i="2"/>
  <c r="Z418" i="2"/>
  <c r="B385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24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282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186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37" i="2"/>
  <c r="F470" i="2"/>
  <c r="Z470" i="2"/>
  <c r="Y470" i="2"/>
  <c r="X470" i="2"/>
  <c r="V470" i="2"/>
  <c r="W470" i="2"/>
  <c r="F385" i="2"/>
  <c r="Z385" i="2"/>
  <c r="Y385" i="2"/>
  <c r="X385" i="2"/>
  <c r="V385" i="2"/>
  <c r="W385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282" i="2"/>
  <c r="AB239" i="2"/>
  <c r="AC239" i="2"/>
  <c r="AB240" i="2"/>
  <c r="AC240" i="2"/>
  <c r="AB241" i="2"/>
  <c r="AC241" i="2"/>
  <c r="AB242" i="2"/>
  <c r="AC242" i="2"/>
  <c r="AB243" i="2"/>
  <c r="AC243" i="2"/>
  <c r="AB244" i="2"/>
  <c r="AC244" i="2"/>
  <c r="AB245" i="2"/>
  <c r="AC245" i="2"/>
  <c r="AB246" i="2"/>
  <c r="AC246" i="2"/>
  <c r="AB247" i="2"/>
  <c r="AC247" i="2"/>
  <c r="AB248" i="2"/>
  <c r="AC248" i="2"/>
  <c r="AB249" i="2"/>
  <c r="AC249" i="2"/>
  <c r="AB250" i="2"/>
  <c r="AC250" i="2"/>
  <c r="AB251" i="2"/>
  <c r="AC251" i="2"/>
  <c r="AB252" i="2"/>
  <c r="AC252" i="2"/>
  <c r="AB253" i="2"/>
  <c r="AC253" i="2"/>
  <c r="AB254" i="2"/>
  <c r="AC254" i="2"/>
  <c r="AB255" i="2"/>
  <c r="AC255" i="2"/>
  <c r="AB256" i="2"/>
  <c r="AC256" i="2"/>
  <c r="AB257" i="2"/>
  <c r="AC257" i="2"/>
  <c r="AB258" i="2"/>
  <c r="AC258" i="2"/>
  <c r="AB259" i="2"/>
  <c r="AC259" i="2"/>
  <c r="AB260" i="2"/>
  <c r="AC260" i="2"/>
  <c r="AB261" i="2"/>
  <c r="AC261" i="2"/>
  <c r="AB262" i="2"/>
  <c r="AC262" i="2"/>
  <c r="AB263" i="2"/>
  <c r="AC263" i="2"/>
  <c r="AB264" i="2"/>
  <c r="AC264" i="2"/>
  <c r="AB265" i="2"/>
  <c r="AC265" i="2"/>
  <c r="AB266" i="2"/>
  <c r="AC266" i="2"/>
  <c r="AB267" i="2"/>
  <c r="AC267" i="2"/>
  <c r="AB268" i="2"/>
  <c r="AC268" i="2"/>
  <c r="AB269" i="2"/>
  <c r="AC269" i="2"/>
  <c r="AB270" i="2"/>
  <c r="AC270" i="2"/>
  <c r="AB271" i="2"/>
  <c r="AC271" i="2"/>
  <c r="AC238" i="2"/>
  <c r="AB238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37" i="2"/>
  <c r="Y137" i="2"/>
  <c r="AA137" i="2"/>
  <c r="C186" i="2"/>
  <c r="Y170" i="2"/>
  <c r="AA170" i="2"/>
  <c r="Y169" i="2"/>
  <c r="AA169" i="2"/>
  <c r="Y168" i="2"/>
  <c r="AA168" i="2"/>
  <c r="Y167" i="2"/>
  <c r="AA167" i="2"/>
  <c r="Y166" i="2"/>
  <c r="AA166" i="2"/>
  <c r="Y165" i="2"/>
  <c r="AA165" i="2"/>
  <c r="Y164" i="2"/>
  <c r="AA164" i="2"/>
  <c r="Y163" i="2"/>
  <c r="AA163" i="2"/>
  <c r="Y162" i="2"/>
  <c r="AA162" i="2"/>
  <c r="Y161" i="2"/>
  <c r="AA161" i="2"/>
  <c r="Y160" i="2"/>
  <c r="AA160" i="2"/>
  <c r="Y159" i="2"/>
  <c r="AA159" i="2"/>
  <c r="Y158" i="2"/>
  <c r="AA158" i="2"/>
  <c r="Y157" i="2"/>
  <c r="AA157" i="2"/>
  <c r="Y156" i="2"/>
  <c r="AA156" i="2"/>
  <c r="Y155" i="2"/>
  <c r="AA155" i="2"/>
  <c r="Y154" i="2"/>
  <c r="AA154" i="2"/>
  <c r="Y153" i="2"/>
  <c r="AA153" i="2"/>
  <c r="Y152" i="2"/>
  <c r="AA152" i="2"/>
  <c r="Y151" i="2"/>
  <c r="AA151" i="2"/>
  <c r="Y150" i="2"/>
  <c r="AA150" i="2"/>
  <c r="Y149" i="2"/>
  <c r="AA149" i="2"/>
  <c r="Y148" i="2"/>
  <c r="AA148" i="2"/>
  <c r="Y147" i="2"/>
  <c r="AA147" i="2"/>
  <c r="Y146" i="2"/>
  <c r="AA146" i="2"/>
  <c r="Y145" i="2"/>
  <c r="AA145" i="2"/>
  <c r="Y144" i="2"/>
  <c r="AA144" i="2"/>
  <c r="Y143" i="2"/>
  <c r="AA143" i="2"/>
  <c r="Y142" i="2"/>
  <c r="AA142" i="2"/>
  <c r="Y141" i="2"/>
  <c r="AA141" i="2"/>
  <c r="Y140" i="2"/>
  <c r="AA140" i="2"/>
  <c r="Y139" i="2"/>
  <c r="AA139" i="2"/>
  <c r="Y138" i="2"/>
  <c r="AA138" i="2"/>
  <c r="C16" i="2"/>
  <c r="C3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N283" i="2"/>
  <c r="T283" i="2"/>
  <c r="F283" i="2"/>
  <c r="I283" i="2"/>
  <c r="W283" i="2"/>
  <c r="N284" i="2"/>
  <c r="T284" i="2"/>
  <c r="F284" i="2"/>
  <c r="I284" i="2"/>
  <c r="W284" i="2"/>
  <c r="N285" i="2"/>
  <c r="T285" i="2"/>
  <c r="F285" i="2"/>
  <c r="I285" i="2"/>
  <c r="W285" i="2"/>
  <c r="N286" i="2"/>
  <c r="T286" i="2"/>
  <c r="F286" i="2"/>
  <c r="I286" i="2"/>
  <c r="W286" i="2"/>
  <c r="N287" i="2"/>
  <c r="T287" i="2"/>
  <c r="F287" i="2"/>
  <c r="I287" i="2"/>
  <c r="W287" i="2"/>
  <c r="N288" i="2"/>
  <c r="T288" i="2"/>
  <c r="F288" i="2"/>
  <c r="I288" i="2"/>
  <c r="W288" i="2"/>
  <c r="N289" i="2"/>
  <c r="T289" i="2"/>
  <c r="F289" i="2"/>
  <c r="I289" i="2"/>
  <c r="W289" i="2"/>
  <c r="N290" i="2"/>
  <c r="T290" i="2"/>
  <c r="F290" i="2"/>
  <c r="I290" i="2"/>
  <c r="W290" i="2"/>
  <c r="N291" i="2"/>
  <c r="T291" i="2"/>
  <c r="F291" i="2"/>
  <c r="I291" i="2"/>
  <c r="W291" i="2"/>
  <c r="N292" i="2"/>
  <c r="T292" i="2"/>
  <c r="F292" i="2"/>
  <c r="I292" i="2"/>
  <c r="W292" i="2"/>
  <c r="N293" i="2"/>
  <c r="T293" i="2"/>
  <c r="F293" i="2"/>
  <c r="I293" i="2"/>
  <c r="W293" i="2"/>
  <c r="N294" i="2"/>
  <c r="T294" i="2"/>
  <c r="F294" i="2"/>
  <c r="I294" i="2"/>
  <c r="W294" i="2"/>
  <c r="N295" i="2"/>
  <c r="T295" i="2"/>
  <c r="F295" i="2"/>
  <c r="I295" i="2"/>
  <c r="W295" i="2"/>
  <c r="N296" i="2"/>
  <c r="T296" i="2"/>
  <c r="F296" i="2"/>
  <c r="I296" i="2"/>
  <c r="W296" i="2"/>
  <c r="N297" i="2"/>
  <c r="T297" i="2"/>
  <c r="F297" i="2"/>
  <c r="I297" i="2"/>
  <c r="W297" i="2"/>
  <c r="N298" i="2"/>
  <c r="T298" i="2"/>
  <c r="F298" i="2"/>
  <c r="I298" i="2"/>
  <c r="W298" i="2"/>
  <c r="N299" i="2"/>
  <c r="T299" i="2"/>
  <c r="F299" i="2"/>
  <c r="I299" i="2"/>
  <c r="W299" i="2"/>
  <c r="N300" i="2"/>
  <c r="T300" i="2"/>
  <c r="F300" i="2"/>
  <c r="I300" i="2"/>
  <c r="W300" i="2"/>
  <c r="N301" i="2"/>
  <c r="T301" i="2"/>
  <c r="F301" i="2"/>
  <c r="I301" i="2"/>
  <c r="W301" i="2"/>
  <c r="N302" i="2"/>
  <c r="T302" i="2"/>
  <c r="F302" i="2"/>
  <c r="I302" i="2"/>
  <c r="W302" i="2"/>
  <c r="N303" i="2"/>
  <c r="T303" i="2"/>
  <c r="F303" i="2"/>
  <c r="I303" i="2"/>
  <c r="W303" i="2"/>
  <c r="N304" i="2"/>
  <c r="T304" i="2"/>
  <c r="F304" i="2"/>
  <c r="I304" i="2"/>
  <c r="W304" i="2"/>
  <c r="N305" i="2"/>
  <c r="T305" i="2"/>
  <c r="F305" i="2"/>
  <c r="I305" i="2"/>
  <c r="W305" i="2"/>
  <c r="N306" i="2"/>
  <c r="T306" i="2"/>
  <c r="F306" i="2"/>
  <c r="I306" i="2"/>
  <c r="W306" i="2"/>
  <c r="N307" i="2"/>
  <c r="T307" i="2"/>
  <c r="F307" i="2"/>
  <c r="I307" i="2"/>
  <c r="W307" i="2"/>
  <c r="N308" i="2"/>
  <c r="T308" i="2"/>
  <c r="F308" i="2"/>
  <c r="I308" i="2"/>
  <c r="W308" i="2"/>
  <c r="N309" i="2"/>
  <c r="T309" i="2"/>
  <c r="F309" i="2"/>
  <c r="I309" i="2"/>
  <c r="W309" i="2"/>
  <c r="N310" i="2"/>
  <c r="T310" i="2"/>
  <c r="F310" i="2"/>
  <c r="I310" i="2"/>
  <c r="W310" i="2"/>
  <c r="N311" i="2"/>
  <c r="T311" i="2"/>
  <c r="F311" i="2"/>
  <c r="I311" i="2"/>
  <c r="W311" i="2"/>
  <c r="N312" i="2"/>
  <c r="T312" i="2"/>
  <c r="F312" i="2"/>
  <c r="I312" i="2"/>
  <c r="W312" i="2"/>
  <c r="N313" i="2"/>
  <c r="T313" i="2"/>
  <c r="F313" i="2"/>
  <c r="I313" i="2"/>
  <c r="W313" i="2"/>
  <c r="N314" i="2"/>
  <c r="T314" i="2"/>
  <c r="F314" i="2"/>
  <c r="I314" i="2"/>
  <c r="W314" i="2"/>
  <c r="N315" i="2"/>
  <c r="T315" i="2"/>
  <c r="F315" i="2"/>
  <c r="I315" i="2"/>
  <c r="W315" i="2"/>
  <c r="N282" i="2"/>
  <c r="F282" i="2"/>
  <c r="I282" i="2"/>
  <c r="C219" i="2"/>
  <c r="C215" i="2"/>
  <c r="C216" i="2"/>
  <c r="C217" i="2"/>
  <c r="C218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A59" i="1"/>
  <c r="A60" i="1"/>
  <c r="A61" i="1"/>
  <c r="A62" i="1"/>
  <c r="A55" i="1"/>
  <c r="A56" i="1"/>
  <c r="A57" i="1"/>
  <c r="A58" i="1"/>
  <c r="A48" i="1"/>
  <c r="A49" i="1"/>
  <c r="A50" i="1"/>
  <c r="A51" i="1"/>
  <c r="A52" i="1"/>
  <c r="A53" i="1"/>
  <c r="A54" i="1"/>
  <c r="A44" i="1"/>
  <c r="A45" i="1"/>
  <c r="A46" i="1"/>
  <c r="A4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J29" i="1"/>
  <c r="A29" i="1"/>
  <c r="C187" i="2"/>
  <c r="T282" i="2"/>
  <c r="W282" i="2"/>
</calcChain>
</file>

<file path=xl/comments1.xml><?xml version="1.0" encoding="utf-8"?>
<comments xmlns="http://schemas.openxmlformats.org/spreadsheetml/2006/main">
  <authors>
    <author>Rick Higashi</author>
  </authors>
  <commentList>
    <comment ref="N1" authorId="0" shapeId="0">
      <text>
        <r>
          <rPr>
            <b/>
            <sz val="9"/>
            <color indexed="81"/>
            <rFont val="Calibri"/>
            <family val="2"/>
          </rPr>
          <t>Enter the # of samples as "=14+16+8+12" where each is a session.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0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0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30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N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O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P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Q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R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S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T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U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V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W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AC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AA3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AB3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H3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H3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X4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Y4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Z4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</commentList>
</comments>
</file>

<file path=xl/sharedStrings.xml><?xml version="1.0" encoding="utf-8"?>
<sst xmlns="http://schemas.openxmlformats.org/spreadsheetml/2006/main" count="2817" uniqueCount="499">
  <si>
    <t>patient:</t>
  </si>
  <si>
    <t>day0</t>
  </si>
  <si>
    <t>day1(24h)</t>
  </si>
  <si>
    <t>tracer</t>
  </si>
  <si>
    <t>harvest</t>
  </si>
  <si>
    <t>#tags</t>
  </si>
  <si>
    <t>#factor.id=sample.time_point;#.allowed_values</t>
  </si>
  <si>
    <t>#ignore</t>
  </si>
  <si>
    <t>Time points planned</t>
  </si>
  <si>
    <t>Culture media</t>
  </si>
  <si>
    <t>1X Pen/Strep</t>
  </si>
  <si>
    <t>OR Team:</t>
  </si>
  <si>
    <t>residue tare (1.5ml tube)</t>
  </si>
  <si>
    <t>residue +tare</t>
  </si>
  <si>
    <t>g dry residue</t>
  </si>
  <si>
    <t>mg dry residue (approx)</t>
  </si>
  <si>
    <t>ul Tris SDS + DTT buffer</t>
  </si>
  <si>
    <t>Prot ext tare (g)</t>
  </si>
  <si>
    <t>g Tare+ext</t>
  </si>
  <si>
    <t>g protein ext</t>
  </si>
  <si>
    <t>µl used for BCA</t>
  </si>
  <si>
    <t>Compatibility reagent</t>
  </si>
  <si>
    <t>hours elapsed from trt.</t>
  </si>
  <si>
    <t>#factor.id=subject.replicate;#.allowed_values</t>
  </si>
  <si>
    <t>#factor.id=sample.replicate;#.allowed_values</t>
  </si>
  <si>
    <t>Tracer medium preparation</t>
  </si>
  <si>
    <t>#protocol.id</t>
  </si>
  <si>
    <t>#.type</t>
  </si>
  <si>
    <t>#protocol.filename</t>
  </si>
  <si>
    <t>#protocol.description</t>
  </si>
  <si>
    <t>treatment</t>
  </si>
  <si>
    <t>#subject.id</t>
  </si>
  <si>
    <t>#subject.replicate</t>
  </si>
  <si>
    <t>Slice #</t>
  </si>
  <si>
    <t>Subject ID</t>
  </si>
  <si>
    <t>Protocol</t>
  </si>
  <si>
    <t>Replicate</t>
  </si>
  <si>
    <t>Patient #</t>
  </si>
  <si>
    <t>13C6-Glc</t>
  </si>
  <si>
    <t>#protocol.type</t>
  </si>
  <si>
    <t>tissue_media</t>
  </si>
  <si>
    <t>sample_prep</t>
  </si>
  <si>
    <t>#sample.id</t>
  </si>
  <si>
    <t>Sample ID</t>
  </si>
  <si>
    <t>Tracer/TE started @</t>
  </si>
  <si>
    <t>g flask+media (before slice added)</t>
  </si>
  <si>
    <t>collection</t>
  </si>
  <si>
    <t>notes</t>
  </si>
  <si>
    <t>polar_extraction</t>
  </si>
  <si>
    <t>WS_Fan_Extract_Polar_Lipid_Prot.pdf</t>
  </si>
  <si>
    <t>polar_preparation</t>
  </si>
  <si>
    <t>WS_Fan_Prep_Polar.pdf</t>
  </si>
  <si>
    <t>Preparation of polar samples for GCMS and NMR.</t>
  </si>
  <si>
    <t>polar tare (5ml tube)</t>
  </si>
  <si>
    <t>polar+tare</t>
  </si>
  <si>
    <t>g  polar ext</t>
  </si>
  <si>
    <t>g polar FTMS A</t>
  </si>
  <si>
    <t>g polar FTMS B</t>
  </si>
  <si>
    <t>g polar NMR A</t>
  </si>
  <si>
    <t>g polar NMR B</t>
  </si>
  <si>
    <t>protein_extraction</t>
  </si>
  <si>
    <t>WS_Fan_Prot_Quant.pdf</t>
  </si>
  <si>
    <t>Protein extraction and quantification.</t>
  </si>
  <si>
    <t>g a/ GCMS, FTMS</t>
  </si>
  <si>
    <t>Working reagent</t>
  </si>
  <si>
    <t>mg/ml protein</t>
  </si>
  <si>
    <t>mg protein</t>
  </si>
  <si>
    <t>Comment</t>
  </si>
  <si>
    <t>% extracted</t>
  </si>
  <si>
    <t>Lipid fraction for FT-MS</t>
  </si>
  <si>
    <t>lipid_extraction</t>
  </si>
  <si>
    <t>g lipid ext</t>
  </si>
  <si>
    <t>TREATMENTS</t>
  </si>
  <si>
    <r>
      <t>p</t>
    </r>
    <r>
      <rPr>
        <sz val="14"/>
        <color indexed="8"/>
        <rFont val="Calibri"/>
        <family val="2"/>
      </rPr>
      <t>eri-op</t>
    </r>
    <r>
      <rPr>
        <sz val="14"/>
        <color indexed="8"/>
        <rFont val="Calibri"/>
        <family val="2"/>
      </rPr>
      <t xml:space="preserve"> blood/urine</t>
    </r>
  </si>
  <si>
    <t>b-glucan</t>
  </si>
  <si>
    <t>Date</t>
  </si>
  <si>
    <t>13C glucose infusion</t>
  </si>
  <si>
    <t>postinf blood</t>
  </si>
  <si>
    <t>whole blood in lN2</t>
  </si>
  <si>
    <t>plasma in lN2</t>
  </si>
  <si>
    <t>buffy coat in lN2</t>
  </si>
  <si>
    <t>surgery start</t>
  </si>
  <si>
    <t>slice#</t>
  </si>
  <si>
    <t>snap-cap  tube (mg)</t>
  </si>
  <si>
    <t>whole weight(mg)</t>
  </si>
  <si>
    <t>screw-cap tube(mg)</t>
  </si>
  <si>
    <t>histology(yes/no)</t>
  </si>
  <si>
    <t>Pre-op blood:</t>
  </si>
  <si>
    <t>Artery clamp</t>
  </si>
  <si>
    <t>Vein clamp</t>
  </si>
  <si>
    <t>Cancer tissue in lN2</t>
  </si>
  <si>
    <t>N proximal tissue in lN2</t>
  </si>
  <si>
    <t>N distal tissue in lN2</t>
  </si>
  <si>
    <t>slices in media</t>
  </si>
  <si>
    <t>pre-op blood</t>
  </si>
  <si>
    <t>Tissue excision</t>
  </si>
  <si>
    <t>urine in lN2</t>
  </si>
  <si>
    <t>History:</t>
  </si>
  <si>
    <t xml:space="preserve">DLCO: </t>
  </si>
  <si>
    <t>Tumor specific location:</t>
  </si>
  <si>
    <t>Cancer type:</t>
  </si>
  <si>
    <t>2 mM glutamine (unlabeled)</t>
  </si>
  <si>
    <t>Tissue Type</t>
  </si>
  <si>
    <t>N</t>
  </si>
  <si>
    <t>CA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</si>
  <si>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</si>
  <si>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</si>
  <si>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</si>
  <si>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</si>
  <si>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</si>
  <si>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</si>
  <si>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</si>
  <si>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</si>
  <si>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</si>
  <si>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Tracer/TE end @</t>
  </si>
  <si>
    <t>Preparation of polar extracts for NMR by Acetone extraction and 60% ACN analyte recovery</t>
  </si>
  <si>
    <t>ROWS 1 THROUGH 20 ARE FOR INFORMATION ONLY AND NEED TO BE DELETED</t>
  </si>
  <si>
    <t>SUBMISSION DATE:</t>
  </si>
  <si>
    <t>SUBMITTER:</t>
  </si>
  <si>
    <t>BILLING:</t>
  </si>
  <si>
    <t>PROJECT/EXPERIMENT:</t>
  </si>
  <si>
    <t>EXPERIMENT DATE:</t>
  </si>
  <si>
    <t># SAMPLES:</t>
  </si>
  <si>
    <t>SOLVENT:</t>
  </si>
  <si>
    <t>TYPE OF ANALYSIS:</t>
  </si>
  <si>
    <t>H1 with 512 scans</t>
  </si>
  <si>
    <t>HSQCAD with 1024 scans</t>
  </si>
  <si>
    <t>NOTES:</t>
  </si>
  <si>
    <t>sample</t>
  </si>
  <si>
    <t>samplename</t>
  </si>
  <si>
    <t>solvent</t>
  </si>
  <si>
    <t>researchgroup</t>
  </si>
  <si>
    <t>notebook</t>
  </si>
  <si>
    <t>comments</t>
  </si>
  <si>
    <t>Fan</t>
  </si>
  <si>
    <t>Date of Surgery:</t>
  </si>
  <si>
    <r>
      <rPr>
        <b/>
        <sz val="14"/>
        <color indexed="8"/>
        <rFont val="Calibri"/>
        <family val="2"/>
      </rPr>
      <t>Patient:</t>
    </r>
  </si>
  <si>
    <t>Surgical procedure:</t>
  </si>
  <si>
    <t>Surgeon:</t>
  </si>
  <si>
    <t>Max SUV:</t>
  </si>
  <si>
    <t>PET Size:</t>
  </si>
  <si>
    <t>FEV1:</t>
  </si>
  <si>
    <t>09</t>
  </si>
  <si>
    <t>Tasks</t>
  </si>
  <si>
    <t>Time</t>
  </si>
  <si>
    <t>half [g a/ GCMS, FTMS]</t>
  </si>
  <si>
    <t>Slices harvest:</t>
  </si>
  <si>
    <t>hematocrit%:</t>
  </si>
  <si>
    <t>Bulk:</t>
  </si>
  <si>
    <t>Slices:</t>
  </si>
  <si>
    <t>N-prox</t>
  </si>
  <si>
    <t>N-dist</t>
  </si>
  <si>
    <t>Cassettes:</t>
  </si>
  <si>
    <t>Formalin:</t>
  </si>
  <si>
    <t>Storage Location</t>
  </si>
  <si>
    <t>media:</t>
  </si>
  <si>
    <t>blood/plasma:</t>
  </si>
  <si>
    <t>urine:</t>
  </si>
  <si>
    <t>PDX Team:</t>
  </si>
  <si>
    <t>Slice Team:</t>
  </si>
  <si>
    <t>Macrophage Isolation:</t>
  </si>
  <si>
    <t>DATE:</t>
  </si>
  <si>
    <t>Person:</t>
  </si>
  <si>
    <t>Extraction/fractionation</t>
  </si>
  <si>
    <t>ratio (polar for NMR A)</t>
  </si>
  <si>
    <t>ratio (polar for NMR B)</t>
  </si>
  <si>
    <t>Metabolic quenching and lysis</t>
  </si>
  <si>
    <t>SLICE MEDIA EXTRACTION</t>
  </si>
  <si>
    <t xml:space="preserve">1X DMEM+NaHCO3 </t>
  </si>
  <si>
    <t>Time out</t>
  </si>
  <si>
    <t>Please Fill In All That Apply</t>
  </si>
  <si>
    <t># Samples Processed - Detail we need to parse out billing</t>
  </si>
  <si>
    <r>
      <t xml:space="preserve">1)  Fill in </t>
    </r>
    <r>
      <rPr>
        <b/>
        <sz val="12"/>
        <color rgb="FF008000"/>
        <rFont val="Calibri"/>
        <family val="2"/>
        <scheme val="minor"/>
      </rPr>
      <t>GREEN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8000"/>
        <rFont val="Calibri"/>
        <family val="2"/>
        <scheme val="minor"/>
      </rPr>
      <t>cells</t>
    </r>
    <r>
      <rPr>
        <b/>
        <sz val="12"/>
        <color rgb="FFFF0000"/>
        <rFont val="Calibri"/>
        <family val="2"/>
        <scheme val="minor"/>
      </rPr>
      <t xml:space="preserve"> ONLY.  2) For numbers, use for example "=12+22+4"  This will enable you to keep logging in work in the same workbook</t>
    </r>
  </si>
  <si>
    <t>Project PI</t>
  </si>
  <si>
    <t>Project Name</t>
  </si>
  <si>
    <r>
      <t xml:space="preserve"># </t>
    </r>
    <r>
      <rPr>
        <b/>
        <u/>
        <sz val="12"/>
        <color rgb="FF0000FF"/>
        <rFont val="Calibri"/>
        <family val="2"/>
        <scheme val="minor"/>
      </rPr>
      <t>successful</t>
    </r>
    <r>
      <rPr>
        <b/>
        <sz val="12"/>
        <color rgb="FF0000FF"/>
        <rFont val="Calibri"/>
        <family val="2"/>
        <scheme val="minor"/>
      </rPr>
      <t xml:space="preserve"> MS runs</t>
    </r>
  </si>
  <si>
    <r>
      <t xml:space="preserve"># </t>
    </r>
    <r>
      <rPr>
        <b/>
        <u/>
        <sz val="12"/>
        <color rgb="FF0000FF"/>
        <rFont val="Calibri"/>
        <family val="2"/>
        <scheme val="minor"/>
      </rPr>
      <t>successful</t>
    </r>
    <r>
      <rPr>
        <b/>
        <sz val="12"/>
        <color rgb="FF0000FF"/>
        <rFont val="Calibri"/>
        <family val="2"/>
        <scheme val="minor"/>
      </rPr>
      <t xml:space="preserve"> NMR runs</t>
    </r>
  </si>
  <si>
    <t># samples processed</t>
  </si>
  <si>
    <t>Billing Rate UK</t>
  </si>
  <si>
    <t>Billing Rate External</t>
  </si>
  <si>
    <t>Billing Rate External for Profit</t>
  </si>
  <si>
    <t>whole lysate prep</t>
  </si>
  <si>
    <t>partial lysate prep</t>
  </si>
  <si>
    <t>medium/plasma ext</t>
  </si>
  <si>
    <t>BCA protein anal</t>
  </si>
  <si>
    <t>NMR prep</t>
  </si>
  <si>
    <t>GCMS prep</t>
  </si>
  <si>
    <t>polar FTMS prep</t>
  </si>
  <si>
    <t>lipid FTMS prep</t>
  </si>
  <si>
    <t>tissue grinding</t>
  </si>
  <si>
    <t>exo/MV prep</t>
  </si>
  <si>
    <t>NMR analysis</t>
  </si>
  <si>
    <r>
      <rPr>
        <sz val="12"/>
        <color theme="1"/>
        <rFont val="Calibri"/>
        <family val="2"/>
        <scheme val="minor"/>
      </rPr>
      <t xml:space="preserve">Extra </t>
    </r>
    <r>
      <rPr>
        <sz val="12"/>
        <color theme="1"/>
        <rFont val="Calibri"/>
        <family val="2"/>
        <scheme val="minor"/>
      </rPr>
      <t>FTMS analysis</t>
    </r>
  </si>
  <si>
    <r>
      <rPr>
        <sz val="12"/>
        <color theme="1"/>
        <rFont val="Calibri"/>
        <family val="2"/>
        <scheme val="minor"/>
      </rPr>
      <t xml:space="preserve">Extra </t>
    </r>
    <r>
      <rPr>
        <sz val="12"/>
        <color theme="1"/>
        <rFont val="Calibri"/>
        <family val="2"/>
        <scheme val="minor"/>
      </rPr>
      <t>GCMS analysis</t>
    </r>
  </si>
  <si>
    <t>Glycogen &amp; Protein Hydrolysis</t>
  </si>
  <si>
    <t>Nitric digestion</t>
  </si>
  <si>
    <t>special</t>
  </si>
  <si>
    <t>Tier A</t>
  </si>
  <si>
    <t>FT-MS (Non-polar Comprehensive)</t>
  </si>
  <si>
    <t>Tier B</t>
  </si>
  <si>
    <t xml:space="preserve"> FT-MS (Non-polar general)</t>
  </si>
  <si>
    <t>Tier C</t>
  </si>
  <si>
    <t xml:space="preserve"> FT-MS (Non-Polar Targeted)</t>
  </si>
  <si>
    <t>Tier D</t>
  </si>
  <si>
    <t xml:space="preserve"> FT-MS (Polar Comprehensive)</t>
  </si>
  <si>
    <t>Tier E</t>
  </si>
  <si>
    <t xml:space="preserve"> FT-MS (Polar General)</t>
  </si>
  <si>
    <t>Tier F</t>
  </si>
  <si>
    <t xml:space="preserve"> FT-MS (Polar Targeted)</t>
  </si>
  <si>
    <t>Tier G</t>
  </si>
  <si>
    <t xml:space="preserve"> FT-MS (Multiple Label)</t>
  </si>
  <si>
    <t>Tier H</t>
  </si>
  <si>
    <t xml:space="preserve"> FT-MS (MSn)</t>
  </si>
  <si>
    <t>Tier I</t>
  </si>
  <si>
    <t>FT-MS (Unknown Structure)</t>
  </si>
  <si>
    <t>Tier J</t>
  </si>
  <si>
    <t>FT-MS (MS1 Only)</t>
  </si>
  <si>
    <t>Tier K</t>
  </si>
  <si>
    <t>LC Use Surcharge</t>
  </si>
  <si>
    <t>Tier L</t>
  </si>
  <si>
    <t>GC-MS (Comprehensive)</t>
  </si>
  <si>
    <t>Tier M</t>
  </si>
  <si>
    <t>GC-MS (General)</t>
  </si>
  <si>
    <t>Tier N</t>
  </si>
  <si>
    <t>GC-MS (Targeted)</t>
  </si>
  <si>
    <t>Sample Processing</t>
  </si>
  <si>
    <t xml:space="preserve">Sample Processing (per sample) </t>
  </si>
  <si>
    <t>Fill in # samples at right</t>
  </si>
  <si>
    <t>Digester</t>
  </si>
  <si>
    <t>Digester (per hour)</t>
    <phoneticPr fontId="0" type="noConversion"/>
  </si>
  <si>
    <t>14.1T NMR</t>
  </si>
  <si>
    <t>14.1T NMR (charged per hour)</t>
  </si>
  <si>
    <t>14.1T NMR user</t>
  </si>
  <si>
    <t>14.1T NMR Trained User (charged per hour)</t>
  </si>
  <si>
    <t>NOT IN USE</t>
  </si>
  <si>
    <t>18.8T NMR (charged per hour)</t>
  </si>
  <si>
    <t>18.8T NMR Trained User (charged per hour)</t>
  </si>
  <si>
    <t>Data Processing</t>
  </si>
  <si>
    <t>slice wet weight</t>
  </si>
  <si>
    <t>wet wt ratio</t>
  </si>
  <si>
    <t>11</t>
  </si>
  <si>
    <t>12</t>
  </si>
  <si>
    <t>13</t>
  </si>
  <si>
    <t>14</t>
  </si>
  <si>
    <t>15</t>
  </si>
  <si>
    <t>16</t>
  </si>
  <si>
    <t>17</t>
  </si>
  <si>
    <t>Experiment:</t>
  </si>
  <si>
    <t>Date media Prepared:</t>
  </si>
  <si>
    <t>unlabeled</t>
  </si>
  <si>
    <t>13C5, 15N2-Gln</t>
  </si>
  <si>
    <t>sample description (cell type):</t>
  </si>
  <si>
    <t>Treatment 1:</t>
  </si>
  <si>
    <t>control</t>
  </si>
  <si>
    <t># Plates</t>
  </si>
  <si>
    <t>Treatment 2:</t>
  </si>
  <si>
    <t>Treatment 3:</t>
  </si>
  <si>
    <t>sub-total</t>
  </si>
  <si>
    <t>total # plates per media treatment</t>
  </si>
  <si>
    <t>desired volume/plate</t>
  </si>
  <si>
    <t>total volume required per media treatment</t>
  </si>
  <si>
    <t>volume correction factor to ensure enough volume</t>
  </si>
  <si>
    <t>required volume (ml)</t>
  </si>
  <si>
    <t>stock concentration</t>
  </si>
  <si>
    <t>final concentration</t>
  </si>
  <si>
    <t>13C-Glc</t>
  </si>
  <si>
    <t>15N-Gln</t>
  </si>
  <si>
    <t>base media (w/o-Glc, w/o Gln) (%)</t>
  </si>
  <si>
    <t>dialyzed FBS (%)</t>
  </si>
  <si>
    <t>unlabeled Glucose (% w/v)</t>
  </si>
  <si>
    <t>13C6 Glucose (% w/v)</t>
  </si>
  <si>
    <t>unlabeled Glutamine (mM)</t>
  </si>
  <si>
    <t>13C5, 15N2 Glutamine (mM)</t>
  </si>
  <si>
    <t>Pennicilin/Streptomycin (100x)</t>
  </si>
  <si>
    <t>g flask w/o media (empty flask)</t>
  </si>
  <si>
    <t>g tare plate+med @0h (with slice added)</t>
  </si>
  <si>
    <t>g media start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</si>
  <si>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</si>
  <si>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</si>
  <si>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</si>
  <si>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</si>
  <si>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</si>
  <si>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</si>
  <si>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</si>
  <si>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</si>
  <si>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</si>
  <si>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</si>
  <si>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</si>
  <si>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</si>
  <si>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</si>
  <si>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</si>
  <si>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</si>
  <si>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</si>
  <si>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</si>
  <si>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NOTE:</t>
  </si>
  <si>
    <t>Data in this spreadsheet are grouped by operation. Generally, the arrangement is chronological.</t>
  </si>
  <si>
    <t>Some of the fields may not be used for all experiemnts.  It's ok to leave things empty.</t>
  </si>
  <si>
    <t>To document fewer or more samples, insert or delete ROWS to each data table. There is currently room for 12 subjects.</t>
  </si>
  <si>
    <t>To add a field to any table, insert blocks of cells so that other tables are not affected.</t>
  </si>
  <si>
    <t>To add descriptions of operations between steps or detailed description of a specific step, insert ROWS between tables.</t>
  </si>
  <si>
    <t>UPLOAD:</t>
  </si>
  <si>
    <t>WARNING:</t>
  </si>
  <si>
    <t>DO NOT type in column A. This is for the #tags.</t>
  </si>
  <si>
    <t>DO NOT delete or add columns to the entire sheet. (whole rows are ok)</t>
  </si>
  <si>
    <t>#project.id</t>
  </si>
  <si>
    <t>#.title</t>
  </si>
  <si>
    <t>#.description</t>
  </si>
  <si>
    <t>#.institution</t>
  </si>
  <si>
    <t>#.department</t>
  </si>
  <si>
    <t>#.PI_first_name</t>
  </si>
  <si>
    <t>#.PI_last_name</t>
  </si>
  <si>
    <t>#.PI_email</t>
  </si>
  <si>
    <t>#.address</t>
  </si>
  <si>
    <t>Systems Biochemistry in Lung Cancer: toward a mechanistic understanding of NSCLC</t>
  </si>
  <si>
    <t>The program comprises three project areas utilizing stable isotope resolved metabolomics to gain a mechanistic understanding of NSCLC in situ. The projects combine cell culture, animal models and human subjects to define the influence of the tumor microenvironment on cancer progression.</t>
  </si>
  <si>
    <t>University of Kentucky</t>
  </si>
  <si>
    <t>CESB</t>
  </si>
  <si>
    <t>Andrew</t>
  </si>
  <si>
    <t>Lane</t>
  </si>
  <si>
    <t>andrewnlane@gmail.com</t>
  </si>
  <si>
    <t>Rm 516 Biopharm Complex, 789 S. Limestone St.,Univ. of Kentucky, Lexington, KY  40536</t>
  </si>
  <si>
    <t>#study.id</t>
  </si>
  <si>
    <t>Distinctly perturbed metabolic networks underlie differential tumor tissue damages induced by immune modulator b-glucan in a two-case ex vivo non-small cell lung cancer study</t>
  </si>
  <si>
    <t>Teresa</t>
  </si>
  <si>
    <t>twmfan@gmail.com</t>
  </si>
  <si>
    <t>#subject.id;#.type=organism;#subject.species="homo sapiens"</t>
  </si>
  <si>
    <t>#.parentID</t>
  </si>
  <si>
    <t>Parent Sample ID</t>
  </si>
  <si>
    <t>#subject.id;#subject.type=tissue_slice;#subject.species="homo sapiens"</t>
  </si>
  <si>
    <t>SIRM_ex_vivo_tissue_slices_protocol__Bio-protocol_6_e1730__2016.pdf</t>
  </si>
  <si>
    <t>ex vivo tissue slice experiment with isotopic labeling.</t>
  </si>
  <si>
    <t>ex vivo tissue slice experiment without labeling</t>
  </si>
  <si>
    <t>ex vivo tissue slice experiment with isotopic labeling and beta glucan.</t>
  </si>
  <si>
    <t>ex vivo tissue slice experiment without labeling, but with b-glucan.</t>
  </si>
  <si>
    <t>media collected from tissue in a flask.</t>
  </si>
  <si>
    <t>Polar extraction from homogenate.</t>
  </si>
  <si>
    <t>Parent Subject ID</t>
  </si>
  <si>
    <t>Lipid extraction from homogenate.</t>
  </si>
  <si>
    <t>tissue_slice_experiment</t>
  </si>
  <si>
    <t>#.total_media_weight;#%units=g</t>
  </si>
  <si>
    <t>bulk_tissue_storage</t>
  </si>
  <si>
    <t>#.location</t>
  </si>
  <si>
    <t>tissue_box1</t>
  </si>
  <si>
    <t>#.box_name</t>
  </si>
  <si>
    <t>storage</t>
  </si>
  <si>
    <t>Tumor tissue sample</t>
  </si>
  <si>
    <t>Non-tumor tissue sample</t>
  </si>
  <si>
    <t>media_box1</t>
  </si>
  <si>
    <t>media_storage</t>
  </si>
  <si>
    <t>media_box2</t>
  </si>
  <si>
    <t>*#protocol.id</t>
  </si>
  <si>
    <t>Box ID</t>
  </si>
  <si>
    <t>acetone_preparation</t>
  </si>
  <si>
    <t>BoxID</t>
  </si>
  <si>
    <t>analytical_box1</t>
  </si>
  <si>
    <t>analytical_box2</t>
  </si>
  <si>
    <t>analytical_sample_storage</t>
  </si>
  <si>
    <t>analytical_box3</t>
  </si>
  <si>
    <t>analytical_box4</t>
  </si>
  <si>
    <t>analytical_box6</t>
  </si>
  <si>
    <t>analytical_box7</t>
  </si>
  <si>
    <t>analytical_box5</t>
  </si>
  <si>
    <t>analytical_box8</t>
  </si>
  <si>
    <t>analytical_box9</t>
  </si>
  <si>
    <t>analytical_box10</t>
  </si>
  <si>
    <t>g polar FTMS C</t>
  </si>
  <si>
    <t>g polar ICMS A</t>
  </si>
  <si>
    <t>g polar ICMS B</t>
  </si>
  <si>
    <t>13C6Glc_Ctl</t>
  </si>
  <si>
    <t>13C6Glc_100ugWGP</t>
  </si>
  <si>
    <t>Institution</t>
  </si>
  <si>
    <t>PI</t>
  </si>
  <si>
    <t>UKy</t>
  </si>
  <si>
    <t>AL</t>
  </si>
  <si>
    <t>#sample.barcode</t>
  </si>
  <si>
    <t>g a/ ICMS, FTMS</t>
  </si>
  <si>
    <t>half [g a/ ICMS, FTMS]</t>
  </si>
  <si>
    <t>PFA/OCT:</t>
  </si>
  <si>
    <t>additional component 2</t>
  </si>
  <si>
    <t>additional component 1</t>
  </si>
  <si>
    <t>25% 13C6-Glc (w/v) = 1.34372 M</t>
  </si>
  <si>
    <t>25% Glc (w/v) = 1.38766 M</t>
  </si>
  <si>
    <t>inhibitor 2</t>
  </si>
  <si>
    <t>inhibitor 1</t>
  </si>
  <si>
    <t>0160421_Mcd8T_polar</t>
  </si>
  <si>
    <t>lk</t>
  </si>
  <si>
    <t>d2o</t>
  </si>
  <si>
    <t>1_Mcd8T_Cre-_Unlbl_rep1_Boussio_BIDMC_160316_residuewt_0.90mg_27.5nmolesDSS</t>
  </si>
  <si>
    <t>1_Mcd8T_Cre-_Unlbl_rep1_Boussio_BIDMC_160316</t>
  </si>
  <si>
    <t>Gmap</t>
  </si>
  <si>
    <t>Gmap column should contain lk entries if solvent is defined as d2o and H1 entries if solvent is d2o_10</t>
  </si>
  <si>
    <t>FOR THE NOTEBOOK NAME: include the samples type (e.g. "media" is in the name if they are media samples), include the cell line</t>
  </si>
  <si>
    <t>FOR THE SUBMISSION FILENAME: start with the run date, include the sample type (e.g. "media" is in the name if they are media samples), experiment date at the end.</t>
  </si>
  <si>
    <t>PLEASE FOLLOW THE FOLLOWING NAMING CONVENTIONS:</t>
  </si>
  <si>
    <t>P01</t>
  </si>
  <si>
    <t>tissue_histology</t>
  </si>
  <si>
    <t>tissue_staining</t>
  </si>
  <si>
    <t>slice_box1</t>
  </si>
  <si>
    <t>tissue_slice_storage</t>
  </si>
  <si>
    <t>histology_box1</t>
  </si>
  <si>
    <t>tissue_histology_storage</t>
  </si>
  <si>
    <t>MEDIA</t>
  </si>
  <si>
    <t>1 (start)</t>
  </si>
  <si>
    <t>2 (end)</t>
  </si>
  <si>
    <t>x</t>
  </si>
  <si>
    <t>#sample.status</t>
  </si>
  <si>
    <t>Status</t>
  </si>
  <si>
    <t>Media Time Point T=</t>
  </si>
  <si>
    <t>#sample%child.id=-histology; *#protocol.id=tissue_histology,tissue_staining;*#protocol.id</t>
  </si>
  <si>
    <t>Slice Storage</t>
  </si>
  <si>
    <t>Histology Storage</t>
  </si>
  <si>
    <t>status</t>
  </si>
  <si>
    <t>barcode</t>
  </si>
  <si>
    <t>homogenization_quench</t>
  </si>
  <si>
    <t>grinding of tissue samples and metabolic quench with acetonitrile</t>
  </si>
  <si>
    <t>Grinding Method</t>
  </si>
  <si>
    <t>ml 100% CH3CN</t>
  </si>
  <si>
    <t>ml 50% MeOH in h2o</t>
  </si>
  <si>
    <t>ml h2o with Tris</t>
  </si>
  <si>
    <t>total vol.</t>
  </si>
  <si>
    <t>% acetonitrile</t>
  </si>
  <si>
    <t>ml CHCl3 1st extraction</t>
  </si>
  <si>
    <t>ml CHCl3: MeOH: BHT</t>
  </si>
  <si>
    <t>1st extraction</t>
  </si>
  <si>
    <t>2nd extraction</t>
  </si>
  <si>
    <t>storage at -80°C (Y/N):</t>
  </si>
  <si>
    <t>#subject.status</t>
  </si>
  <si>
    <t>UKxxx</t>
  </si>
  <si>
    <r>
      <t xml:space="preserve">10% </t>
    </r>
    <r>
      <rPr>
        <b/>
        <sz val="12"/>
        <color rgb="FF000000"/>
        <rFont val="Calibri"/>
        <family val="2"/>
        <scheme val="minor"/>
      </rPr>
      <t>dialyzed exosome-free FBS</t>
    </r>
  </si>
  <si>
    <t>GRINDING/HOMOGENIZATION/QUENCH</t>
  </si>
  <si>
    <t>&lt;-- this date is used throughout the workbook</t>
  </si>
  <si>
    <t>from Ukxxx-Master sheet "B17"</t>
  </si>
  <si>
    <r>
      <t>0.27 %</t>
    </r>
    <r>
      <rPr>
        <sz val="12"/>
        <color rgb="FF000000"/>
        <rFont val="Calibri"/>
        <family val="2"/>
        <scheme val="minor"/>
      </rPr>
      <t xml:space="preserve"> glucose </t>
    </r>
  </si>
  <si>
    <t>ground</t>
  </si>
  <si>
    <t>quenched</t>
  </si>
  <si>
    <t>extracted</t>
  </si>
  <si>
    <t>lyophilized</t>
  </si>
  <si>
    <t>STORED</t>
  </si>
  <si>
    <t>requested</t>
  </si>
  <si>
    <t>run</t>
  </si>
  <si>
    <t>Used/Discarded</t>
  </si>
  <si>
    <t>Used/Recovered</t>
  </si>
  <si>
    <t>Processed</t>
  </si>
  <si>
    <r>
      <rPr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#protocol.id</t>
    </r>
  </si>
  <si>
    <t>Glucose</t>
  </si>
  <si>
    <t>Glutamine</t>
  </si>
  <si>
    <t>13C6-glucose</t>
  </si>
  <si>
    <t>unlbl</t>
  </si>
  <si>
    <t>100 ug/ml</t>
  </si>
  <si>
    <t>est. FT fraction</t>
  </si>
  <si>
    <t>est. IC fraction</t>
  </si>
  <si>
    <t>est. NMR fraction</t>
  </si>
  <si>
    <t>tube number</t>
  </si>
  <si>
    <t>acetone extraction of polar metabolites</t>
  </si>
  <si>
    <t>acetone tare 1.(5ml tube)</t>
  </si>
  <si>
    <t>acetone+tare</t>
  </si>
  <si>
    <t>g  acetone ext</t>
  </si>
  <si>
    <t>g acetone FTMS A</t>
  </si>
  <si>
    <t>g acetone FTMS B</t>
  </si>
  <si>
    <t>g acetone ICMS A</t>
  </si>
  <si>
    <t>g acetone NMR A</t>
  </si>
  <si>
    <t>g acetone NMR B</t>
  </si>
  <si>
    <t>ratio (acetone for ICMS)</t>
  </si>
  <si>
    <t>ratio (acetone for NMR_A)</t>
  </si>
  <si>
    <t>ratio (acetone for NMR_B)</t>
  </si>
  <si>
    <t>ratio (acetone for GCMS)</t>
  </si>
  <si>
    <r>
      <rPr>
        <b/>
        <sz val="14"/>
        <color indexed="8"/>
        <rFont val="Calibri"/>
        <family val="2"/>
      </rPr>
      <t>Intra-op blood</t>
    </r>
    <r>
      <rPr>
        <sz val="14"/>
        <color indexed="8"/>
        <rFont val="Calibri"/>
        <family val="2"/>
      </rPr>
      <t xml:space="preserve">: </t>
    </r>
  </si>
  <si>
    <t>Mid-Media Team:</t>
  </si>
  <si>
    <t>#sample%child.id=-tumor;#sample.type=bulk_tissue;#sample.tissue_type=tumor;*#protocol.id=bulk_tissue;*#protocol.id</t>
  </si>
  <si>
    <t>#sample%child.id=-nontumor;#sample.type=bulk_tissue;#sample.tissue_type=nontumor;*#protocol.id=bulk_tissue;*#protocol.id</t>
  </si>
  <si>
    <t>#sample%child.id=-homogenate;#protocol.id=homogenization_quench; #sample.type=tissue_homogenate</t>
  </si>
  <si>
    <t>acetone_extraction</t>
  </si>
  <si>
    <t>MarkeyCancerCenter_AndrewLane_0044</t>
  </si>
  <si>
    <t>bulk_tissue</t>
  </si>
  <si>
    <t>EXTRACT</t>
  </si>
  <si>
    <t>HISTOLOGY</t>
  </si>
  <si>
    <t>SLICE/BULK</t>
  </si>
  <si>
    <t>sectioned</t>
  </si>
  <si>
    <t>STATUS Terms</t>
  </si>
  <si>
    <t>H&amp;E stained</t>
  </si>
  <si>
    <t>IHC/IFC</t>
  </si>
  <si>
    <r>
      <t xml:space="preserve">Midpoint Time </t>
    </r>
    <r>
      <rPr>
        <sz val="12"/>
        <color theme="1"/>
        <rFont val="Calibri"/>
        <family val="2"/>
        <scheme val="minor"/>
      </rPr>
      <t>1</t>
    </r>
  </si>
  <si>
    <t>Midpoint Time 2 (if replacing media use this as the fresh media T=0)</t>
  </si>
  <si>
    <t>Midpoint Time 3</t>
  </si>
  <si>
    <t>y</t>
  </si>
  <si>
    <r>
      <t>analytical_box</t>
    </r>
    <r>
      <rPr>
        <sz val="12"/>
        <color theme="1"/>
        <rFont val="Calibri"/>
        <family val="2"/>
        <scheme val="minor"/>
      </rPr>
      <t>2</t>
    </r>
  </si>
  <si>
    <r>
      <t>analytical_box</t>
    </r>
    <r>
      <rPr>
        <sz val="12"/>
        <color theme="1"/>
        <rFont val="Calibri"/>
        <family val="2"/>
        <scheme val="minor"/>
      </rPr>
      <t>3</t>
    </r>
  </si>
  <si>
    <r>
      <t>analytical_box</t>
    </r>
    <r>
      <rPr>
        <sz val="12"/>
        <color theme="1"/>
        <rFont val="Calibri"/>
        <family val="2"/>
        <scheme val="minor"/>
      </rPr>
      <t>4</t>
    </r>
  </si>
  <si>
    <r>
      <t>[U-13C]-Gl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SIRM study of ex vivo tissue slices in matched-pair tumor/non-tumor ex vivo tissue slices from two human patients with and withou beta-glucan.</t>
    </r>
  </si>
  <si>
    <t>T0 for slice culture</t>
  </si>
  <si>
    <t>v20180628tls</t>
  </si>
  <si>
    <t>ddmmmyy</t>
  </si>
  <si>
    <t xml:space="preserve">*#.treatment </t>
  </si>
  <si>
    <t>*#.treatment_amount</t>
  </si>
  <si>
    <t>*#.treatment_amount%units</t>
  </si>
  <si>
    <t>*#.treatment</t>
  </si>
  <si>
    <t>g/100mL</t>
  </si>
  <si>
    <t>ug</t>
  </si>
  <si>
    <t>12C-Glc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</si>
</sst>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0.0000"/>
    <numFmt numFmtId="165" formatCode="0.0"/>
    <numFmt numFmtId="166" formatCode="0.00000"/>
    <numFmt numFmtId="167" formatCode="0.00000000"/>
    <numFmt numFmtId="168" formatCode="0.000"/>
    <numFmt numFmtId="169" formatCode="[$-409]d\-mmm\-yyyy;@"/>
  </numFmts>
  <fonts count="6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charset val="129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8"/>
      <name val="Verdana"/>
      <family val="2"/>
    </font>
    <font>
      <sz val="14"/>
      <color rgb="FFFF0000"/>
      <name val="Calibri"/>
      <family val="2"/>
    </font>
    <font>
      <b/>
      <sz val="16"/>
      <color indexed="8"/>
      <name val="Calibri"/>
      <family val="2"/>
    </font>
    <font>
      <sz val="11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sz val="2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theme="0" tint="-0.499984740745262"/>
      <name val="Arial"/>
      <family val="2"/>
    </font>
    <font>
      <b/>
      <sz val="9"/>
      <color indexed="8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60"/>
      <name val="Calibri"/>
      <family val="2"/>
      <scheme val="minor"/>
    </font>
    <font>
      <b/>
      <sz val="18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indexed="42"/>
      </patternFill>
    </fill>
    <fill>
      <patternFill patternType="solid">
        <fgColor rgb="FF99CCFF"/>
        <bgColor indexed="64"/>
      </patternFill>
    </fill>
    <fill>
      <patternFill patternType="darkTrellis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66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8">
    <xf numFmtId="0" fontId="0" fillId="0" borderId="0" xfId="0"/>
    <xf numFmtId="0" fontId="12" fillId="0" borderId="0" xfId="0" applyFont="1"/>
    <xf numFmtId="0" fontId="13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/>
    <xf numFmtId="0" fontId="19" fillId="0" borderId="0" xfId="0" applyFont="1"/>
    <xf numFmtId="0" fontId="17" fillId="0" borderId="0" xfId="0" applyFont="1"/>
    <xf numFmtId="0" fontId="12" fillId="0" borderId="0" xfId="0" applyFont="1" applyFill="1"/>
    <xf numFmtId="0" fontId="13" fillId="0" borderId="0" xfId="0" applyFont="1" applyAlignment="1">
      <alignment horizontal="left"/>
    </xf>
    <xf numFmtId="0" fontId="12" fillId="0" borderId="7" xfId="0" applyFont="1" applyBorder="1"/>
    <xf numFmtId="0" fontId="12" fillId="0" borderId="7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164" fontId="12" fillId="0" borderId="7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/>
    <xf numFmtId="15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0" fillId="0" borderId="0" xfId="0" applyNumberFormat="1"/>
    <xf numFmtId="21" fontId="0" fillId="0" borderId="0" xfId="0" applyNumberFormat="1"/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6" borderId="8" xfId="0" applyFont="1" applyFill="1" applyBorder="1" applyAlignment="1">
      <alignment horizontal="center" vertical="center" wrapText="1"/>
    </xf>
    <xf numFmtId="21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/>
    <xf numFmtId="0" fontId="20" fillId="0" borderId="0" xfId="0" applyFont="1" applyFill="1"/>
    <xf numFmtId="0" fontId="12" fillId="0" borderId="0" xfId="0" applyFont="1" applyFill="1" applyAlignment="1">
      <alignment horizontal="right"/>
    </xf>
    <xf numFmtId="0" fontId="14" fillId="0" borderId="7" xfId="0" applyFont="1" applyBorder="1" applyAlignment="1">
      <alignment horizontal="left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 indent="1"/>
    </xf>
    <xf numFmtId="0" fontId="32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9" xfId="3" applyFont="1" applyBorder="1"/>
    <xf numFmtId="0" fontId="33" fillId="0" borderId="0" xfId="3" applyFont="1" applyAlignment="1"/>
    <xf numFmtId="0" fontId="5" fillId="0" borderId="0" xfId="3" applyFont="1" applyAlignment="1">
      <alignment wrapText="1"/>
    </xf>
    <xf numFmtId="0" fontId="36" fillId="0" borderId="0" xfId="3" applyFont="1" applyAlignment="1">
      <alignment horizontal="center" wrapText="1"/>
    </xf>
    <xf numFmtId="0" fontId="5" fillId="0" borderId="10" xfId="3" applyFont="1" applyBorder="1"/>
    <xf numFmtId="0" fontId="5" fillId="0" borderId="0" xfId="3" applyFont="1" applyAlignment="1">
      <alignment horizontal="center" wrapText="1"/>
    </xf>
    <xf numFmtId="0" fontId="5" fillId="0" borderId="0" xfId="3" applyFont="1" applyFill="1" applyAlignment="1">
      <alignment horizontal="center" wrapText="1"/>
    </xf>
    <xf numFmtId="0" fontId="5" fillId="0" borderId="0" xfId="3" applyFont="1" applyFill="1"/>
    <xf numFmtId="0" fontId="5" fillId="0" borderId="7" xfId="3" applyFont="1" applyFill="1" applyBorder="1"/>
    <xf numFmtId="0" fontId="5" fillId="0" borderId="0" xfId="3" applyFont="1" applyFill="1" applyAlignment="1">
      <alignment horizontal="center"/>
    </xf>
    <xf numFmtId="0" fontId="38" fillId="0" borderId="0" xfId="3" applyFont="1" applyFill="1" applyBorder="1" applyAlignment="1">
      <alignment horizontal="center" vertical="center" wrapText="1"/>
    </xf>
    <xf numFmtId="0" fontId="38" fillId="9" borderId="0" xfId="3" applyFont="1" applyFill="1" applyBorder="1" applyAlignment="1">
      <alignment horizontal="center" vertical="center" wrapText="1"/>
    </xf>
    <xf numFmtId="0" fontId="38" fillId="9" borderId="0" xfId="3" applyFont="1" applyFill="1" applyBorder="1" applyAlignment="1">
      <alignment horizontal="left" vertical="center" wrapText="1"/>
    </xf>
    <xf numFmtId="0" fontId="5" fillId="9" borderId="0" xfId="3" applyFont="1" applyFill="1"/>
    <xf numFmtId="0" fontId="38" fillId="0" borderId="0" xfId="3" applyFont="1" applyFill="1" applyBorder="1" applyAlignment="1">
      <alignment horizontal="left" vertical="center" wrapText="1"/>
    </xf>
    <xf numFmtId="7" fontId="5" fillId="0" borderId="0" xfId="3" applyNumberFormat="1" applyFont="1" applyFill="1"/>
    <xf numFmtId="0" fontId="5" fillId="0" borderId="10" xfId="3" applyFont="1" applyFill="1" applyBorder="1"/>
    <xf numFmtId="0" fontId="5" fillId="0" borderId="0" xfId="3" applyFont="1" applyFill="1" applyAlignment="1">
      <alignment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5" fillId="9" borderId="0" xfId="3" applyFont="1" applyFill="1" applyBorder="1" applyAlignment="1">
      <alignment horizontal="left"/>
    </xf>
    <xf numFmtId="0" fontId="39" fillId="0" borderId="0" xfId="3" applyFont="1" applyFill="1" applyBorder="1" applyAlignment="1">
      <alignment horizontal="left" vertical="center" wrapText="1"/>
    </xf>
    <xf numFmtId="0" fontId="5" fillId="9" borderId="0" xfId="3" applyFont="1" applyFill="1" applyAlignment="1">
      <alignment wrapText="1"/>
    </xf>
    <xf numFmtId="0" fontId="40" fillId="10" borderId="7" xfId="3" applyFont="1" applyFill="1" applyBorder="1"/>
    <xf numFmtId="0" fontId="40" fillId="10" borderId="0" xfId="3" applyFont="1" applyFill="1" applyAlignment="1">
      <alignment horizontal="center"/>
    </xf>
    <xf numFmtId="0" fontId="41" fillId="10" borderId="0" xfId="3" applyFont="1" applyFill="1" applyBorder="1" applyAlignment="1">
      <alignment horizontal="center" vertical="center" wrapText="1"/>
    </xf>
    <xf numFmtId="0" fontId="41" fillId="10" borderId="0" xfId="3" applyFont="1" applyFill="1" applyBorder="1" applyAlignment="1">
      <alignment horizontal="left" vertical="center" wrapText="1"/>
    </xf>
    <xf numFmtId="7" fontId="40" fillId="10" borderId="0" xfId="3" applyNumberFormat="1" applyFont="1" applyFill="1"/>
    <xf numFmtId="0" fontId="40" fillId="10" borderId="10" xfId="3" applyFont="1" applyFill="1" applyBorder="1"/>
    <xf numFmtId="0" fontId="40" fillId="10" borderId="0" xfId="3" applyFont="1" applyFill="1" applyAlignment="1">
      <alignment wrapText="1"/>
    </xf>
    <xf numFmtId="0" fontId="40" fillId="10" borderId="0" xfId="3" applyFont="1" applyFill="1"/>
    <xf numFmtId="0" fontId="40" fillId="10" borderId="0" xfId="3" applyFont="1" applyFill="1" applyBorder="1" applyAlignment="1">
      <alignment horizontal="center"/>
    </xf>
    <xf numFmtId="0" fontId="40" fillId="10" borderId="0" xfId="3" applyFont="1" applyFill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7" fontId="5" fillId="0" borderId="0" xfId="3" applyNumberFormat="1" applyFont="1"/>
    <xf numFmtId="0" fontId="5" fillId="0" borderId="7" xfId="3" applyFont="1" applyBorder="1"/>
    <xf numFmtId="0" fontId="5" fillId="0" borderId="11" xfId="3" applyFont="1" applyBorder="1"/>
    <xf numFmtId="0" fontId="0" fillId="0" borderId="0" xfId="3" applyFont="1" applyFill="1"/>
    <xf numFmtId="168" fontId="17" fillId="0" borderId="0" xfId="0" applyNumberFormat="1" applyFont="1"/>
    <xf numFmtId="0" fontId="0" fillId="2" borderId="0" xfId="0" applyFill="1"/>
    <xf numFmtId="0" fontId="9" fillId="11" borderId="7" xfId="0" applyFont="1" applyFill="1" applyBorder="1"/>
    <xf numFmtId="0" fontId="12" fillId="3" borderId="0" xfId="0" applyFont="1" applyFill="1"/>
    <xf numFmtId="18" fontId="12" fillId="11" borderId="0" xfId="0" applyNumberFormat="1" applyFont="1" applyFill="1" applyAlignment="1">
      <alignment horizontal="left"/>
    </xf>
    <xf numFmtId="0" fontId="12" fillId="11" borderId="0" xfId="0" applyFont="1" applyFill="1" applyAlignment="1">
      <alignment horizontal="left"/>
    </xf>
    <xf numFmtId="9" fontId="12" fillId="11" borderId="0" xfId="0" applyNumberFormat="1" applyFont="1" applyFill="1" applyAlignment="1">
      <alignment horizontal="left"/>
    </xf>
    <xf numFmtId="18" fontId="17" fillId="11" borderId="0" xfId="0" applyNumberFormat="1" applyFont="1" applyFill="1" applyAlignment="1">
      <alignment horizontal="left"/>
    </xf>
    <xf numFmtId="0" fontId="12" fillId="11" borderId="0" xfId="0" applyFont="1" applyFill="1"/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7" fillId="11" borderId="0" xfId="0" applyFont="1" applyFill="1" applyAlignment="1">
      <alignment horizontal="left"/>
    </xf>
    <xf numFmtId="0" fontId="17" fillId="11" borderId="0" xfId="0" applyFont="1" applyFill="1"/>
    <xf numFmtId="0" fontId="45" fillId="0" borderId="7" xfId="0" applyFont="1" applyBorder="1"/>
    <xf numFmtId="0" fontId="0" fillId="0" borderId="0" xfId="0" applyAlignment="1">
      <alignment horizontal="right"/>
    </xf>
    <xf numFmtId="0" fontId="44" fillId="12" borderId="7" xfId="0" applyFont="1" applyFill="1" applyBorder="1"/>
    <xf numFmtId="0" fontId="44" fillId="12" borderId="7" xfId="0" applyNumberFormat="1" applyFont="1" applyFill="1" applyBorder="1" applyAlignment="1">
      <alignment horizontal="right"/>
    </xf>
    <xf numFmtId="0" fontId="44" fillId="12" borderId="7" xfId="0" applyFont="1" applyFill="1" applyBorder="1" applyAlignment="1">
      <alignment wrapText="1"/>
    </xf>
    <xf numFmtId="0" fontId="44" fillId="0" borderId="0" xfId="0" applyFont="1"/>
    <xf numFmtId="0" fontId="44" fillId="3" borderId="7" xfId="0" applyFont="1" applyFill="1" applyBorder="1"/>
    <xf numFmtId="0" fontId="44" fillId="3" borderId="0" xfId="0" applyFont="1" applyFill="1"/>
    <xf numFmtId="0" fontId="44" fillId="11" borderId="0" xfId="0" applyFont="1" applyFill="1"/>
    <xf numFmtId="0" fontId="44" fillId="11" borderId="0" xfId="0" applyFont="1" applyFill="1" applyAlignment="1">
      <alignment horizontal="left"/>
    </xf>
    <xf numFmtId="0" fontId="44" fillId="11" borderId="7" xfId="0" applyFont="1" applyFill="1" applyBorder="1"/>
    <xf numFmtId="0" fontId="44" fillId="11" borderId="7" xfId="0" applyNumberFormat="1" applyFont="1" applyFill="1" applyBorder="1"/>
    <xf numFmtId="0" fontId="44" fillId="3" borderId="7" xfId="0" applyNumberFormat="1" applyFont="1" applyFill="1" applyBorder="1"/>
    <xf numFmtId="0" fontId="44" fillId="0" borderId="0" xfId="0" applyFont="1" applyFill="1"/>
    <xf numFmtId="0" fontId="4" fillId="0" borderId="0" xfId="596"/>
    <xf numFmtId="0" fontId="47" fillId="0" borderId="0" xfId="596" applyFont="1"/>
    <xf numFmtId="0" fontId="26" fillId="0" borderId="0" xfId="596" applyFont="1" applyAlignment="1">
      <alignment horizontal="left"/>
    </xf>
    <xf numFmtId="0" fontId="28" fillId="0" borderId="0" xfId="596" applyFont="1" applyAlignment="1">
      <alignment horizontal="left"/>
    </xf>
    <xf numFmtId="0" fontId="46" fillId="0" borderId="0" xfId="596" applyFont="1"/>
    <xf numFmtId="0" fontId="4" fillId="2" borderId="0" xfId="596" applyFill="1"/>
    <xf numFmtId="0" fontId="46" fillId="2" borderId="0" xfId="596" applyFont="1" applyFill="1"/>
    <xf numFmtId="0" fontId="48" fillId="2" borderId="0" xfId="596" applyFont="1" applyFill="1"/>
    <xf numFmtId="0" fontId="4" fillId="2" borderId="0" xfId="596" applyFill="1" applyAlignment="1">
      <alignment horizontal="left"/>
    </xf>
    <xf numFmtId="0" fontId="4" fillId="2" borderId="0" xfId="596" applyFill="1" applyAlignment="1">
      <alignment horizontal="right"/>
    </xf>
    <xf numFmtId="14" fontId="4" fillId="2" borderId="0" xfId="596" applyNumberFormat="1" applyFill="1"/>
    <xf numFmtId="14" fontId="4" fillId="2" borderId="0" xfId="596" applyNumberForma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quotePrefix="1" applyFont="1" applyFill="1" applyAlignment="1">
      <alignment horizontal="left"/>
    </xf>
    <xf numFmtId="14" fontId="44" fillId="3" borderId="0" xfId="0" applyNumberFormat="1" applyFont="1" applyFill="1" applyAlignment="1">
      <alignment horizontal="right"/>
    </xf>
    <xf numFmtId="0" fontId="44" fillId="3" borderId="0" xfId="0" applyNumberFormat="1" applyFont="1" applyFill="1" applyAlignment="1">
      <alignment horizontal="right"/>
    </xf>
    <xf numFmtId="14" fontId="27" fillId="3" borderId="0" xfId="3" applyNumberFormat="1" applyFont="1" applyFill="1" applyAlignment="1">
      <alignment horizontal="left"/>
    </xf>
    <xf numFmtId="49" fontId="3" fillId="3" borderId="0" xfId="3" applyNumberFormat="1" applyFont="1" applyFill="1"/>
    <xf numFmtId="0" fontId="3" fillId="0" borderId="0" xfId="3" applyFont="1"/>
    <xf numFmtId="0" fontId="51" fillId="0" borderId="0" xfId="0" applyFont="1" applyFill="1"/>
    <xf numFmtId="0" fontId="51" fillId="0" borderId="0" xfId="3" applyFont="1" applyFill="1"/>
    <xf numFmtId="0" fontId="51" fillId="0" borderId="0" xfId="3" applyFont="1"/>
    <xf numFmtId="0" fontId="3" fillId="11" borderId="0" xfId="3" applyFont="1" applyFill="1" applyAlignment="1">
      <alignment horizontal="left"/>
    </xf>
    <xf numFmtId="0" fontId="51" fillId="0" borderId="0" xfId="0" applyFont="1"/>
    <xf numFmtId="14" fontId="27" fillId="0" borderId="0" xfId="3" applyNumberFormat="1" applyFont="1" applyAlignment="1">
      <alignment horizontal="left"/>
    </xf>
    <xf numFmtId="49" fontId="3" fillId="0" borderId="0" xfId="3" applyNumberFormat="1" applyFont="1"/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52" fillId="0" borderId="14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0" fontId="5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/>
    <xf numFmtId="0" fontId="3" fillId="0" borderId="0" xfId="0" applyFont="1" applyBorder="1"/>
    <xf numFmtId="0" fontId="3" fillId="0" borderId="17" xfId="0" applyFont="1" applyBorder="1"/>
    <xf numFmtId="0" fontId="35" fillId="0" borderId="0" xfId="0" applyFont="1" applyBorder="1" applyAlignment="1">
      <alignment horizontal="left"/>
    </xf>
    <xf numFmtId="0" fontId="52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2" fillId="0" borderId="19" xfId="0" applyFont="1" applyBorder="1"/>
    <xf numFmtId="0" fontId="3" fillId="0" borderId="19" xfId="0" applyFont="1" applyBorder="1"/>
    <xf numFmtId="0" fontId="3" fillId="0" borderId="12" xfId="0" applyFont="1" applyBorder="1"/>
    <xf numFmtId="0" fontId="3" fillId="0" borderId="0" xfId="3" applyFont="1" applyFill="1"/>
    <xf numFmtId="0" fontId="27" fillId="0" borderId="0" xfId="3" applyFont="1" applyAlignment="1">
      <alignment horizontal="right"/>
    </xf>
    <xf numFmtId="0" fontId="28" fillId="11" borderId="0" xfId="0" applyFont="1" applyFill="1"/>
    <xf numFmtId="0" fontId="3" fillId="0" borderId="0" xfId="3" quotePrefix="1" applyFont="1"/>
    <xf numFmtId="0" fontId="3" fillId="0" borderId="0" xfId="3" applyFont="1" applyAlignment="1">
      <alignment horizontal="center"/>
    </xf>
    <xf numFmtId="0" fontId="53" fillId="11" borderId="0" xfId="0" applyFont="1" applyFill="1"/>
    <xf numFmtId="0" fontId="3" fillId="3" borderId="0" xfId="0" applyFont="1" applyFill="1"/>
    <xf numFmtId="0" fontId="3" fillId="0" borderId="0" xfId="3" applyFont="1" applyBorder="1"/>
    <xf numFmtId="0" fontId="3" fillId="11" borderId="0" xfId="3" applyFont="1" applyFill="1"/>
    <xf numFmtId="0" fontId="3" fillId="0" borderId="0" xfId="3" applyFont="1" applyAlignment="1">
      <alignment wrapTex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/>
    <xf numFmtId="0" fontId="3" fillId="11" borderId="0" xfId="3" applyFont="1" applyFill="1" applyBorder="1"/>
    <xf numFmtId="0" fontId="3" fillId="0" borderId="1" xfId="3" applyFont="1" applyBorder="1"/>
    <xf numFmtId="0" fontId="3" fillId="0" borderId="2" xfId="3" applyFont="1" applyBorder="1"/>
    <xf numFmtId="0" fontId="51" fillId="0" borderId="3" xfId="3" applyFont="1" applyBorder="1" applyAlignment="1">
      <alignment horizontal="right"/>
    </xf>
    <xf numFmtId="0" fontId="3" fillId="0" borderId="3" xfId="3" applyFont="1" applyBorder="1"/>
    <xf numFmtId="0" fontId="3" fillId="0" borderId="5" xfId="3" applyFont="1" applyBorder="1"/>
    <xf numFmtId="14" fontId="27" fillId="0" borderId="0" xfId="3" applyNumberFormat="1" applyFont="1" applyAlignment="1">
      <alignment horizontal="right"/>
    </xf>
    <xf numFmtId="14" fontId="3" fillId="11" borderId="0" xfId="3" applyNumberFormat="1" applyFont="1" applyFill="1"/>
    <xf numFmtId="0" fontId="3" fillId="0" borderId="0" xfId="3" applyFont="1" applyAlignment="1">
      <alignment horizontal="left"/>
    </xf>
    <xf numFmtId="0" fontId="3" fillId="0" borderId="0" xfId="3" applyFont="1" applyBorder="1" applyAlignment="1">
      <alignment horizontal="left" vertical="center"/>
    </xf>
    <xf numFmtId="0" fontId="3" fillId="0" borderId="0" xfId="596" applyFont="1"/>
    <xf numFmtId="0" fontId="3" fillId="0" borderId="0" xfId="596" applyFont="1" applyFill="1"/>
    <xf numFmtId="0" fontId="3" fillId="0" borderId="0" xfId="596" applyFont="1" applyFill="1" applyBorder="1"/>
    <xf numFmtId="0" fontId="3" fillId="11" borderId="0" xfId="596" applyFont="1" applyFill="1" applyBorder="1"/>
    <xf numFmtId="0" fontId="3" fillId="11" borderId="0" xfId="596" applyFont="1" applyFill="1"/>
    <xf numFmtId="0" fontId="3" fillId="0" borderId="0" xfId="596" applyFont="1" applyBorder="1"/>
    <xf numFmtId="0" fontId="3" fillId="0" borderId="0" xfId="596" applyFont="1" applyAlignment="1">
      <alignment horizontal="center"/>
    </xf>
    <xf numFmtId="0" fontId="3" fillId="0" borderId="0" xfId="3" quotePrefix="1" applyFont="1" applyFill="1" applyBorder="1"/>
    <xf numFmtId="0" fontId="3" fillId="8" borderId="0" xfId="3" applyFont="1" applyFill="1"/>
    <xf numFmtId="0" fontId="3" fillId="0" borderId="0" xfId="3" applyFont="1" applyFill="1" applyAlignment="1">
      <alignment horizontal="right"/>
    </xf>
    <xf numFmtId="0" fontId="51" fillId="0" borderId="0" xfId="4" applyFont="1"/>
    <xf numFmtId="0" fontId="28" fillId="0" borderId="0" xfId="3" applyFont="1" applyFill="1" applyAlignment="1">
      <alignment wrapText="1"/>
    </xf>
    <xf numFmtId="0" fontId="28" fillId="0" borderId="0" xfId="3" applyFont="1" applyAlignment="1">
      <alignment wrapText="1"/>
    </xf>
    <xf numFmtId="0" fontId="3" fillId="3" borderId="0" xfId="3" applyFont="1" applyFill="1" applyAlignment="1">
      <alignment wrapText="1"/>
    </xf>
    <xf numFmtId="0" fontId="3" fillId="0" borderId="0" xfId="3" applyFont="1" applyFill="1" applyAlignment="1">
      <alignment wrapText="1"/>
    </xf>
    <xf numFmtId="164" fontId="3" fillId="11" borderId="0" xfId="3" applyNumberFormat="1" applyFont="1" applyFill="1" applyAlignment="1">
      <alignment wrapText="1"/>
    </xf>
    <xf numFmtId="0" fontId="3" fillId="11" borderId="7" xfId="0" applyFont="1" applyFill="1" applyBorder="1"/>
    <xf numFmtId="0" fontId="3" fillId="11" borderId="7" xfId="3" applyFont="1" applyFill="1" applyBorder="1"/>
    <xf numFmtId="0" fontId="3" fillId="11" borderId="7" xfId="3" applyFont="1" applyFill="1" applyBorder="1" applyAlignment="1">
      <alignment wrapText="1"/>
    </xf>
    <xf numFmtId="20" fontId="3" fillId="0" borderId="0" xfId="3" applyNumberFormat="1" applyFont="1"/>
    <xf numFmtId="0" fontId="3" fillId="8" borderId="0" xfId="3" applyFont="1" applyFill="1" applyAlignment="1">
      <alignment wrapText="1"/>
    </xf>
    <xf numFmtId="14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596" applyNumberFormat="1" applyFont="1" applyAlignment="1">
      <alignment wrapText="1"/>
    </xf>
    <xf numFmtId="0" fontId="49" fillId="0" borderId="0" xfId="3" applyFont="1" applyFill="1"/>
    <xf numFmtId="0" fontId="49" fillId="0" borderId="0" xfId="3" applyFont="1"/>
    <xf numFmtId="165" fontId="3" fillId="0" borderId="0" xfId="3" applyNumberFormat="1" applyFont="1"/>
    <xf numFmtId="0" fontId="3" fillId="0" borderId="0" xfId="3" applyNumberFormat="1" applyFont="1"/>
    <xf numFmtId="18" fontId="3" fillId="0" borderId="0" xfId="3" applyNumberFormat="1" applyFont="1" applyFill="1"/>
    <xf numFmtId="0" fontId="3" fillId="11" borderId="0" xfId="3" applyFont="1" applyFill="1" applyBorder="1" applyAlignment="1">
      <alignment horizontal="left"/>
    </xf>
    <xf numFmtId="14" fontId="27" fillId="0" borderId="0" xfId="3" applyNumberFormat="1" applyFont="1" applyFill="1"/>
    <xf numFmtId="0" fontId="28" fillId="0" borderId="0" xfId="0" applyFont="1" applyAlignment="1">
      <alignment wrapText="1"/>
    </xf>
    <xf numFmtId="49" fontId="3" fillId="0" borderId="0" xfId="3" applyNumberFormat="1" applyFont="1" applyAlignment="1">
      <alignment wrapText="1"/>
    </xf>
    <xf numFmtId="164" fontId="3" fillId="11" borderId="7" xfId="0" applyNumberFormat="1" applyFont="1" applyFill="1" applyBorder="1"/>
    <xf numFmtId="164" fontId="3" fillId="11" borderId="0" xfId="0" applyNumberFormat="1" applyFont="1" applyFill="1"/>
    <xf numFmtId="164" fontId="51" fillId="11" borderId="0" xfId="0" applyNumberFormat="1" applyFont="1" applyFill="1"/>
    <xf numFmtId="0" fontId="54" fillId="0" borderId="0" xfId="0" applyFont="1"/>
    <xf numFmtId="0" fontId="3" fillId="0" borderId="0" xfId="0" applyFont="1" applyFill="1"/>
    <xf numFmtId="0" fontId="54" fillId="0" borderId="0" xfId="3" applyFont="1"/>
    <xf numFmtId="166" fontId="3" fillId="11" borderId="0" xfId="3" applyNumberFormat="1" applyFont="1" applyFill="1"/>
    <xf numFmtId="166" fontId="3" fillId="11" borderId="0" xfId="0" applyNumberFormat="1" applyFont="1" applyFill="1"/>
    <xf numFmtId="166" fontId="54" fillId="3" borderId="0" xfId="3" applyNumberFormat="1" applyFont="1" applyFill="1" applyAlignment="1">
      <alignment wrapText="1"/>
    </xf>
    <xf numFmtId="2" fontId="54" fillId="3" borderId="0" xfId="3" applyNumberFormat="1" applyFont="1" applyFill="1" applyAlignment="1">
      <alignment wrapText="1"/>
    </xf>
    <xf numFmtId="164" fontId="3" fillId="11" borderId="0" xfId="3" applyNumberFormat="1" applyFont="1" applyFill="1"/>
    <xf numFmtId="164" fontId="54" fillId="3" borderId="0" xfId="3" applyNumberFormat="1" applyFont="1" applyFill="1"/>
    <xf numFmtId="164" fontId="3" fillId="0" borderId="0" xfId="3" applyNumberFormat="1" applyFont="1"/>
    <xf numFmtId="167" fontId="54" fillId="3" borderId="0" xfId="3" applyNumberFormat="1" applyFont="1" applyFill="1"/>
    <xf numFmtId="167" fontId="3" fillId="0" borderId="0" xfId="3" applyNumberFormat="1" applyFont="1"/>
    <xf numFmtId="166" fontId="3" fillId="0" borderId="0" xfId="3" applyNumberFormat="1" applyFont="1"/>
    <xf numFmtId="166" fontId="3" fillId="0" borderId="0" xfId="0" applyNumberFormat="1" applyFont="1"/>
    <xf numFmtId="166" fontId="54" fillId="0" borderId="0" xfId="3" applyNumberFormat="1" applyFont="1" applyAlignment="1">
      <alignment wrapText="1"/>
    </xf>
    <xf numFmtId="164" fontId="54" fillId="0" borderId="0" xfId="3" applyNumberFormat="1" applyFont="1"/>
    <xf numFmtId="167" fontId="54" fillId="0" borderId="0" xfId="3" applyNumberFormat="1" applyFont="1"/>
    <xf numFmtId="0" fontId="27" fillId="0" borderId="0" xfId="3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11" borderId="0" xfId="0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2" fontId="54" fillId="0" borderId="0" xfId="3" applyNumberFormat="1" applyFont="1" applyFill="1" applyAlignment="1">
      <alignment wrapText="1"/>
    </xf>
    <xf numFmtId="164" fontId="3" fillId="0" borderId="0" xfId="0" applyNumberFormat="1" applyFont="1"/>
    <xf numFmtId="0" fontId="3" fillId="0" borderId="0" xfId="0" applyFont="1" applyBorder="1" applyAlignment="1">
      <alignment horizontal="left"/>
    </xf>
    <xf numFmtId="164" fontId="55" fillId="0" borderId="0" xfId="0" applyNumberFormat="1" applyFont="1" applyAlignment="1" applyProtection="1">
      <alignment horizontal="right"/>
      <protection locked="0"/>
    </xf>
    <xf numFmtId="0" fontId="55" fillId="13" borderId="0" xfId="0" applyFont="1" applyFill="1" applyAlignment="1" applyProtection="1">
      <alignment horizontal="left"/>
      <protection locked="0"/>
    </xf>
    <xf numFmtId="0" fontId="3" fillId="11" borderId="4" xfId="3" applyFont="1" applyFill="1" applyBorder="1" applyAlignment="1">
      <alignment horizontal="center"/>
    </xf>
    <xf numFmtId="0" fontId="56" fillId="8" borderId="0" xfId="3" applyFont="1" applyFill="1" applyBorder="1"/>
    <xf numFmtId="0" fontId="57" fillId="8" borderId="0" xfId="3" applyFont="1" applyFill="1"/>
    <xf numFmtId="0" fontId="58" fillId="3" borderId="0" xfId="3" applyFont="1" applyFill="1"/>
    <xf numFmtId="0" fontId="51" fillId="0" borderId="0" xfId="0" applyFont="1" applyAlignment="1">
      <alignment horizontal="left"/>
    </xf>
    <xf numFmtId="0" fontId="51" fillId="8" borderId="0" xfId="0" applyFont="1" applyFill="1" applyAlignment="1">
      <alignment horizontal="left"/>
    </xf>
    <xf numFmtId="0" fontId="60" fillId="3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5" fillId="8" borderId="0" xfId="0" applyFont="1" applyFill="1" applyAlignment="1">
      <alignment horizontal="left"/>
    </xf>
    <xf numFmtId="164" fontId="57" fillId="8" borderId="0" xfId="3" applyNumberFormat="1" applyFont="1" applyFill="1"/>
    <xf numFmtId="0" fontId="27" fillId="8" borderId="0" xfId="3" applyFont="1" applyFill="1"/>
    <xf numFmtId="0" fontId="55" fillId="0" borderId="0" xfId="0" applyFont="1" applyFill="1" applyAlignment="1">
      <alignment horizontal="left"/>
    </xf>
    <xf numFmtId="164" fontId="50" fillId="0" borderId="0" xfId="3" applyNumberFormat="1" applyFont="1" applyFill="1"/>
    <xf numFmtId="0" fontId="27" fillId="0" borderId="0" xfId="3" applyFont="1" applyFill="1"/>
    <xf numFmtId="0" fontId="61" fillId="0" borderId="0" xfId="3" applyFont="1" applyFill="1"/>
    <xf numFmtId="0" fontId="61" fillId="0" borderId="0" xfId="3" applyFont="1"/>
    <xf numFmtId="0" fontId="61" fillId="0" borderId="0" xfId="3" applyFont="1" applyAlignment="1">
      <alignment wrapText="1"/>
    </xf>
    <xf numFmtId="0" fontId="61" fillId="0" borderId="0" xfId="3" applyFont="1" applyAlignment="1">
      <alignment horizontal="left"/>
    </xf>
    <xf numFmtId="0" fontId="61" fillId="0" borderId="0" xfId="3" applyFont="1" applyBorder="1" applyAlignment="1">
      <alignment horizontal="left" vertical="center"/>
    </xf>
    <xf numFmtId="164" fontId="55" fillId="0" borderId="0" xfId="596" applyNumberFormat="1" applyFont="1" applyFill="1" applyAlignment="1" applyProtection="1">
      <alignment horizontal="right"/>
      <protection locked="0"/>
    </xf>
    <xf numFmtId="0" fontId="55" fillId="11" borderId="0" xfId="596" applyFont="1" applyFill="1" applyAlignment="1" applyProtection="1">
      <alignment horizontal="left"/>
      <protection locked="0"/>
    </xf>
    <xf numFmtId="0" fontId="55" fillId="0" borderId="0" xfId="3" applyFont="1" applyFill="1"/>
    <xf numFmtId="14" fontId="60" fillId="0" borderId="0" xfId="3" applyNumberFormat="1" applyFont="1" applyFill="1" applyAlignment="1">
      <alignment horizontal="right"/>
    </xf>
    <xf numFmtId="14" fontId="62" fillId="11" borderId="0" xfId="3" applyNumberFormat="1" applyFont="1" applyFill="1"/>
    <xf numFmtId="14" fontId="60" fillId="0" borderId="0" xfId="3" applyNumberFormat="1" applyFont="1" applyFill="1"/>
    <xf numFmtId="49" fontId="61" fillId="0" borderId="0" xfId="3" applyNumberFormat="1" applyFont="1" applyAlignment="1">
      <alignment wrapText="1"/>
    </xf>
    <xf numFmtId="0" fontId="61" fillId="0" borderId="0" xfId="0" applyFont="1" applyAlignment="1">
      <alignment wrapText="1"/>
    </xf>
    <xf numFmtId="164" fontId="63" fillId="3" borderId="0" xfId="0" applyNumberFormat="1" applyFont="1" applyFill="1"/>
    <xf numFmtId="0" fontId="61" fillId="3" borderId="0" xfId="3" applyFont="1" applyFill="1"/>
    <xf numFmtId="0" fontId="61" fillId="0" borderId="0" xfId="3" applyFont="1" applyBorder="1"/>
    <xf numFmtId="0" fontId="60" fillId="0" borderId="0" xfId="3" applyFont="1"/>
    <xf numFmtId="0" fontId="61" fillId="0" borderId="0" xfId="3" applyFont="1" applyBorder="1" applyAlignment="1">
      <alignment horizontal="left"/>
    </xf>
    <xf numFmtId="0" fontId="61" fillId="0" borderId="0" xfId="0" applyFont="1"/>
    <xf numFmtId="0" fontId="44" fillId="0" borderId="0" xfId="0" applyFont="1" applyFill="1" applyAlignment="1">
      <alignment horizontal="right"/>
    </xf>
    <xf numFmtId="14" fontId="4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 wrapText="1"/>
    </xf>
    <xf numFmtId="0" fontId="44" fillId="0" borderId="0" xfId="0" applyFont="1" applyFill="1" applyAlignment="1">
      <alignment horizontal="center" wrapText="1"/>
    </xf>
    <xf numFmtId="0" fontId="0" fillId="3" borderId="0" xfId="0" applyFill="1"/>
    <xf numFmtId="0" fontId="0" fillId="12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3" applyFont="1" applyFill="1" applyBorder="1" applyAlignment="1">
      <alignment wrapText="1"/>
    </xf>
    <xf numFmtId="0" fontId="0" fillId="0" borderId="0" xfId="3" applyFont="1" applyAlignment="1">
      <alignment wrapText="1"/>
    </xf>
    <xf numFmtId="0" fontId="0" fillId="0" borderId="0" xfId="3" applyFont="1"/>
    <xf numFmtId="0" fontId="0" fillId="0" borderId="0" xfId="3" applyFont="1" applyBorder="1"/>
    <xf numFmtId="0" fontId="0" fillId="11" borderId="0" xfId="3" applyFont="1" applyFill="1"/>
    <xf numFmtId="0" fontId="59" fillId="3" borderId="7" xfId="0" applyFont="1" applyFill="1" applyBorder="1" applyAlignment="1">
      <alignment horizontal="left"/>
    </xf>
    <xf numFmtId="0" fontId="3" fillId="3" borderId="7" xfId="3" applyFont="1" applyFill="1" applyBorder="1"/>
    <xf numFmtId="14" fontId="3" fillId="3" borderId="7" xfId="0" applyNumberFormat="1" applyFont="1" applyFill="1" applyBorder="1"/>
    <xf numFmtId="0" fontId="0" fillId="11" borderId="7" xfId="3" applyFont="1" applyFill="1" applyBorder="1"/>
    <xf numFmtId="0" fontId="60" fillId="3" borderId="7" xfId="0" applyFont="1" applyFill="1" applyBorder="1" applyAlignment="1">
      <alignment horizontal="left"/>
    </xf>
    <xf numFmtId="165" fontId="3" fillId="11" borderId="7" xfId="3" applyNumberFormat="1" applyFont="1" applyFill="1" applyBorder="1"/>
    <xf numFmtId="0" fontId="3" fillId="11" borderId="7" xfId="3" applyNumberFormat="1" applyFont="1" applyFill="1" applyBorder="1"/>
    <xf numFmtId="165" fontId="3" fillId="3" borderId="7" xfId="0" applyNumberFormat="1" applyFont="1" applyFill="1" applyBorder="1"/>
    <xf numFmtId="0" fontId="3" fillId="3" borderId="7" xfId="0" applyFont="1" applyFill="1" applyBorder="1"/>
    <xf numFmtId="0" fontId="49" fillId="11" borderId="7" xfId="3" applyFont="1" applyFill="1" applyBorder="1"/>
    <xf numFmtId="164" fontId="54" fillId="3" borderId="7" xfId="0" applyNumberFormat="1" applyFont="1" applyFill="1" applyBorder="1"/>
    <xf numFmtId="0" fontId="3" fillId="0" borderId="7" xfId="3" applyFont="1" applyBorder="1"/>
    <xf numFmtId="164" fontId="51" fillId="11" borderId="7" xfId="0" applyNumberFormat="1" applyFont="1" applyFill="1" applyBorder="1"/>
    <xf numFmtId="0" fontId="54" fillId="3" borderId="7" xfId="0" applyFont="1" applyFill="1" applyBorder="1"/>
    <xf numFmtId="0" fontId="54" fillId="3" borderId="7" xfId="3" applyFont="1" applyFill="1" applyBorder="1"/>
    <xf numFmtId="0" fontId="0" fillId="0" borderId="0" xfId="3" applyFont="1" applyBorder="1" applyAlignment="1">
      <alignment horizontal="left" vertical="center"/>
    </xf>
    <xf numFmtId="0" fontId="0" fillId="3" borderId="0" xfId="0" applyFont="1" applyFill="1"/>
    <xf numFmtId="0" fontId="0" fillId="0" borderId="0" xfId="596" applyFont="1" applyFill="1"/>
    <xf numFmtId="0" fontId="3" fillId="3" borderId="0" xfId="3" applyFont="1" applyFill="1" applyBorder="1"/>
    <xf numFmtId="0" fontId="27" fillId="0" borderId="0" xfId="0" applyFont="1" applyBorder="1"/>
    <xf numFmtId="0" fontId="51" fillId="0" borderId="20" xfId="3" applyFont="1" applyBorder="1"/>
    <xf numFmtId="0" fontId="55" fillId="0" borderId="21" xfId="3" applyFont="1" applyBorder="1"/>
    <xf numFmtId="0" fontId="51" fillId="0" borderId="22" xfId="3" applyFont="1" applyBorder="1"/>
    <xf numFmtId="0" fontId="51" fillId="11" borderId="0" xfId="0" applyNumberFormat="1" applyFont="1" applyFill="1"/>
    <xf numFmtId="0" fontId="51" fillId="11" borderId="0" xfId="3" applyNumberFormat="1" applyFont="1" applyFill="1"/>
    <xf numFmtId="0" fontId="2" fillId="0" borderId="0" xfId="596" applyFont="1" applyProtection="1">
      <protection locked="0"/>
    </xf>
    <xf numFmtId="0" fontId="3" fillId="0" borderId="29" xfId="3" applyFont="1" applyBorder="1" applyAlignment="1">
      <alignment wrapText="1"/>
    </xf>
    <xf numFmtId="20" fontId="3" fillId="11" borderId="30" xfId="3" applyNumberFormat="1" applyFont="1" applyFill="1" applyBorder="1"/>
    <xf numFmtId="20" fontId="3" fillId="11" borderId="31" xfId="3" applyNumberFormat="1" applyFont="1" applyFill="1" applyBorder="1"/>
    <xf numFmtId="20" fontId="3" fillId="11" borderId="32" xfId="3" applyNumberFormat="1" applyFont="1" applyFill="1" applyBorder="1"/>
    <xf numFmtId="0" fontId="28" fillId="0" borderId="29" xfId="3" applyFont="1" applyFill="1" applyBorder="1" applyAlignment="1">
      <alignment wrapText="1"/>
    </xf>
    <xf numFmtId="0" fontId="0" fillId="0" borderId="29" xfId="3" applyFont="1" applyFill="1" applyBorder="1" applyAlignment="1">
      <alignment wrapText="1"/>
    </xf>
    <xf numFmtId="0" fontId="3" fillId="11" borderId="30" xfId="0" applyFont="1" applyFill="1" applyBorder="1"/>
    <xf numFmtId="0" fontId="3" fillId="11" borderId="31" xfId="0" applyFont="1" applyFill="1" applyBorder="1"/>
    <xf numFmtId="0" fontId="3" fillId="11" borderId="32" xfId="0" applyFont="1" applyFill="1" applyBorder="1"/>
    <xf numFmtId="0" fontId="3" fillId="0" borderId="29" xfId="3" applyFont="1" applyFill="1" applyBorder="1" applyAlignment="1">
      <alignment wrapText="1"/>
    </xf>
    <xf numFmtId="0" fontId="3" fillId="11" borderId="31" xfId="3" applyFont="1" applyFill="1" applyBorder="1"/>
    <xf numFmtId="0" fontId="3" fillId="11" borderId="31" xfId="3" applyFont="1" applyFill="1" applyBorder="1" applyAlignment="1">
      <alignment wrapText="1"/>
    </xf>
    <xf numFmtId="0" fontId="3" fillId="11" borderId="32" xfId="3" applyFont="1" applyFill="1" applyBorder="1" applyAlignment="1">
      <alignment wrapText="1"/>
    </xf>
    <xf numFmtId="0" fontId="28" fillId="0" borderId="0" xfId="3" applyFont="1" applyFill="1" applyBorder="1" applyAlignment="1">
      <alignment wrapText="1"/>
    </xf>
    <xf numFmtId="2" fontId="61" fillId="11" borderId="36" xfId="0" applyNumberFormat="1" applyFont="1" applyFill="1" applyBorder="1"/>
    <xf numFmtId="2" fontId="61" fillId="11" borderId="37" xfId="0" applyNumberFormat="1" applyFont="1" applyFill="1" applyBorder="1"/>
    <xf numFmtId="0" fontId="3" fillId="11" borderId="30" xfId="3" applyFont="1" applyFill="1" applyBorder="1" applyAlignment="1">
      <alignment wrapText="1"/>
    </xf>
    <xf numFmtId="0" fontId="0" fillId="0" borderId="0" xfId="596" applyFont="1" applyFill="1" applyAlignment="1" applyProtection="1">
      <alignment wrapText="1"/>
      <protection locked="0"/>
    </xf>
    <xf numFmtId="0" fontId="3" fillId="11" borderId="30" xfId="3" applyFont="1" applyFill="1" applyBorder="1"/>
    <xf numFmtId="0" fontId="3" fillId="11" borderId="32" xfId="3" applyFont="1" applyFill="1" applyBorder="1"/>
    <xf numFmtId="0" fontId="0" fillId="11" borderId="6" xfId="3" applyFont="1" applyFill="1" applyBorder="1" applyAlignment="1">
      <alignment horizontal="center"/>
    </xf>
    <xf numFmtId="0" fontId="64" fillId="2" borderId="0" xfId="0" applyFont="1" applyFill="1" applyAlignment="1">
      <alignment horizontal="left"/>
    </xf>
    <xf numFmtId="0" fontId="3" fillId="14" borderId="0" xfId="3" applyFont="1" applyFill="1" applyBorder="1"/>
    <xf numFmtId="0" fontId="12" fillId="2" borderId="0" xfId="0" applyFont="1" applyFill="1"/>
    <xf numFmtId="0" fontId="3" fillId="3" borderId="0" xfId="3" applyFont="1" applyFill="1" applyAlignment="1">
      <alignment horizontal="left"/>
    </xf>
    <xf numFmtId="0" fontId="0" fillId="0" borderId="7" xfId="3" applyFont="1" applyBorder="1"/>
    <xf numFmtId="0" fontId="12" fillId="11" borderId="7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27" fillId="11" borderId="7" xfId="0" applyFon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20" fontId="0" fillId="11" borderId="7" xfId="0" applyNumberFormat="1" applyFill="1" applyBorder="1" applyAlignment="1">
      <alignment horizontal="center"/>
    </xf>
    <xf numFmtId="0" fontId="14" fillId="11" borderId="7" xfId="0" applyNumberFormat="1" applyFont="1" applyFill="1" applyBorder="1" applyAlignment="1">
      <alignment horizontal="center"/>
    </xf>
    <xf numFmtId="2" fontId="3" fillId="11" borderId="23" xfId="0" applyNumberFormat="1" applyFont="1" applyFill="1" applyBorder="1"/>
    <xf numFmtId="2" fontId="3" fillId="11" borderId="23" xfId="3" applyNumberFormat="1" applyFont="1" applyFill="1" applyBorder="1"/>
    <xf numFmtId="2" fontId="3" fillId="11" borderId="33" xfId="3" applyNumberFormat="1" applyFont="1" applyFill="1" applyBorder="1"/>
    <xf numFmtId="2" fontId="3" fillId="11" borderId="25" xfId="0" applyNumberFormat="1" applyFont="1" applyFill="1" applyBorder="1"/>
    <xf numFmtId="2" fontId="3" fillId="11" borderId="25" xfId="3" applyNumberFormat="1" applyFont="1" applyFill="1" applyBorder="1"/>
    <xf numFmtId="2" fontId="3" fillId="11" borderId="34" xfId="0" applyNumberFormat="1" applyFont="1" applyFill="1" applyBorder="1"/>
    <xf numFmtId="2" fontId="3" fillId="11" borderId="27" xfId="0" applyNumberFormat="1" applyFont="1" applyFill="1" applyBorder="1"/>
    <xf numFmtId="2" fontId="3" fillId="11" borderId="27" xfId="3" applyNumberFormat="1" applyFont="1" applyFill="1" applyBorder="1"/>
    <xf numFmtId="2" fontId="3" fillId="11" borderId="35" xfId="0" applyNumberFormat="1" applyFont="1" applyFill="1" applyBorder="1"/>
    <xf numFmtId="2" fontId="3" fillId="11" borderId="23" xfId="3" applyNumberFormat="1" applyFont="1" applyFill="1" applyBorder="1" applyAlignment="1">
      <alignment wrapText="1"/>
    </xf>
    <xf numFmtId="2" fontId="3" fillId="11" borderId="33" xfId="3" applyNumberFormat="1" applyFont="1" applyFill="1" applyBorder="1" applyAlignment="1">
      <alignment wrapText="1"/>
    </xf>
    <xf numFmtId="2" fontId="3" fillId="11" borderId="25" xfId="3" applyNumberFormat="1" applyFont="1" applyFill="1" applyBorder="1" applyAlignment="1">
      <alignment wrapText="1"/>
    </xf>
    <xf numFmtId="2" fontId="3" fillId="11" borderId="34" xfId="3" applyNumberFormat="1" applyFont="1" applyFill="1" applyBorder="1" applyAlignment="1">
      <alignment wrapText="1"/>
    </xf>
    <xf numFmtId="2" fontId="3" fillId="11" borderId="27" xfId="3" applyNumberFormat="1" applyFont="1" applyFill="1" applyBorder="1" applyAlignment="1">
      <alignment wrapText="1"/>
    </xf>
    <xf numFmtId="2" fontId="3" fillId="11" borderId="35" xfId="3" applyNumberFormat="1" applyFont="1" applyFill="1" applyBorder="1" applyAlignment="1">
      <alignment wrapText="1"/>
    </xf>
    <xf numFmtId="2" fontId="3" fillId="11" borderId="34" xfId="3" applyNumberFormat="1" applyFont="1" applyFill="1" applyBorder="1"/>
    <xf numFmtId="2" fontId="3" fillId="11" borderId="37" xfId="3" applyNumberFormat="1" applyFont="1" applyFill="1" applyBorder="1"/>
    <xf numFmtId="2" fontId="3" fillId="11" borderId="37" xfId="3" applyNumberFormat="1" applyFont="1" applyFill="1" applyBorder="1" applyAlignment="1">
      <alignment wrapText="1"/>
    </xf>
    <xf numFmtId="2" fontId="3" fillId="11" borderId="38" xfId="3" applyNumberFormat="1" applyFont="1" applyFill="1" applyBorder="1" applyAlignment="1">
      <alignment wrapText="1"/>
    </xf>
    <xf numFmtId="2" fontId="3" fillId="11" borderId="35" xfId="3" applyNumberFormat="1" applyFont="1" applyFill="1" applyBorder="1"/>
    <xf numFmtId="2" fontId="61" fillId="11" borderId="33" xfId="0" applyNumberFormat="1" applyFont="1" applyFill="1" applyBorder="1"/>
    <xf numFmtId="2" fontId="61" fillId="11" borderId="34" xfId="0" applyNumberFormat="1" applyFont="1" applyFill="1" applyBorder="1"/>
    <xf numFmtId="2" fontId="3" fillId="11" borderId="24" xfId="3" applyNumberFormat="1" applyFont="1" applyFill="1" applyBorder="1" applyAlignment="1">
      <alignment wrapText="1"/>
    </xf>
    <xf numFmtId="2" fontId="3" fillId="11" borderId="26" xfId="3" applyNumberFormat="1" applyFont="1" applyFill="1" applyBorder="1" applyAlignment="1">
      <alignment wrapText="1"/>
    </xf>
    <xf numFmtId="2" fontId="3" fillId="11" borderId="28" xfId="3" applyNumberFormat="1" applyFont="1" applyFill="1" applyBorder="1" applyAlignment="1">
      <alignment wrapText="1"/>
    </xf>
    <xf numFmtId="2" fontId="3" fillId="3" borderId="0" xfId="3" applyNumberFormat="1" applyFont="1" applyFill="1" applyAlignment="1">
      <alignment wrapText="1"/>
    </xf>
    <xf numFmtId="2" fontId="3" fillId="3" borderId="0" xfId="3" applyNumberFormat="1" applyFont="1" applyFill="1"/>
    <xf numFmtId="169" fontId="12" fillId="2" borderId="0" xfId="0" applyNumberFormat="1" applyFont="1" applyFill="1" applyAlignment="1">
      <alignment horizontal="left"/>
    </xf>
    <xf numFmtId="0" fontId="0" fillId="0" borderId="0" xfId="596" applyFont="1" applyAlignment="1" applyProtection="1">
      <alignment wrapText="1"/>
      <protection locked="0"/>
    </xf>
    <xf numFmtId="0" fontId="1" fillId="11" borderId="39" xfId="596" applyFont="1" applyFill="1" applyBorder="1" applyProtection="1">
      <protection locked="0"/>
    </xf>
    <xf numFmtId="0" fontId="1" fillId="11" borderId="40" xfId="596" applyFont="1" applyFill="1" applyBorder="1" applyProtection="1">
      <protection locked="0"/>
    </xf>
    <xf numFmtId="0" fontId="1" fillId="11" borderId="41" xfId="596" applyFont="1" applyFill="1" applyBorder="1" applyProtection="1">
      <protection locked="0"/>
    </xf>
    <xf numFmtId="0" fontId="1" fillId="11" borderId="42" xfId="596" applyFont="1" applyFill="1" applyBorder="1" applyProtection="1">
      <protection locked="0"/>
    </xf>
    <xf numFmtId="0" fontId="1" fillId="11" borderId="25" xfId="596" applyFont="1" applyFill="1" applyBorder="1" applyProtection="1">
      <protection locked="0"/>
    </xf>
    <xf numFmtId="0" fontId="1" fillId="11" borderId="43" xfId="596" applyFont="1" applyFill="1" applyBorder="1" applyProtection="1">
      <protection locked="0"/>
    </xf>
    <xf numFmtId="0" fontId="1" fillId="11" borderId="44" xfId="596" applyFont="1" applyFill="1" applyBorder="1" applyProtection="1">
      <protection locked="0"/>
    </xf>
    <xf numFmtId="0" fontId="1" fillId="11" borderId="45" xfId="596" applyFont="1" applyFill="1" applyBorder="1" applyProtection="1">
      <protection locked="0"/>
    </xf>
    <xf numFmtId="0" fontId="1" fillId="11" borderId="46" xfId="596" applyFont="1" applyFill="1" applyBorder="1" applyProtection="1">
      <protection locked="0"/>
    </xf>
    <xf numFmtId="0" fontId="12" fillId="11" borderId="0" xfId="0" applyFont="1" applyFill="1" applyAlignment="1">
      <alignment horizontal="center" wrapText="1"/>
    </xf>
    <xf numFmtId="0" fontId="34" fillId="0" borderId="0" xfId="3" applyFont="1" applyAlignment="1">
      <alignment wrapText="1"/>
    </xf>
    <xf numFmtId="0" fontId="15" fillId="0" borderId="0" xfId="3" applyAlignment="1">
      <alignment wrapText="1"/>
    </xf>
  </cellXfs>
  <cellStyles count="669">
    <cellStyle name="Bad 2" xfId="189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Good 2" xfId="19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Normal" xfId="0" builtinId="0"/>
    <cellStyle name="Normal 2" xfId="3"/>
    <cellStyle name="Normal 2 2" xfId="4"/>
    <cellStyle name="Normal 2 3" xfId="596"/>
    <cellStyle name="Normal 3" xfId="192"/>
    <cellStyle name="Normal 4" xfId="193"/>
    <cellStyle name="Percent 2" xfId="19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BCA!$D$26:$K$26</c:f>
              <c:numCache>
                <c:formatCode>General</c:formatCode>
                <c:ptCount val="8"/>
              </c:numCache>
            </c:numRef>
          </c:xVal>
          <c:yVal>
            <c:numRef>
              <c:f>BCA!$D$61:$K$61</c:f>
              <c:numCache>
                <c:formatCode>General</c:formatCode>
                <c:ptCount val="8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24-4F6C-983A-41C43F9E6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681768"/>
        <c:axId val="324684120"/>
      </c:scatterChart>
      <c:valAx>
        <c:axId val="32468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684120"/>
        <c:crosses val="autoZero"/>
        <c:crossBetween val="midCat"/>
      </c:valAx>
      <c:valAx>
        <c:axId val="324684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4681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2143125</xdr:colOff>
          <xdr:row>10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Prepare for LIMS Upload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41</xdr:row>
      <xdr:rowOff>50800</xdr:rowOff>
    </xdr:from>
    <xdr:to>
      <xdr:col>9</xdr:col>
      <xdr:colOff>596900</xdr:colOff>
      <xdr:row>55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3"/>
  <sheetViews>
    <sheetView tabSelected="1" workbookViewId="0">
      <selection activeCell="B3" sqref="B3"/>
    </sheetView>
  </sheetViews>
  <sheetFormatPr defaultColWidth="10.875" defaultRowHeight="18.75"/>
  <cols>
    <col min="1" max="1" width="47.125" style="1" bestFit="1" customWidth="1"/>
    <col min="2" max="2" width="11.375" style="4" customWidth="1"/>
    <col min="3" max="3" width="13.875" style="1" customWidth="1"/>
    <col min="4" max="4" width="15.625" style="1" customWidth="1"/>
    <col min="5" max="5" width="18.375" style="1" bestFit="1" customWidth="1"/>
    <col min="6" max="7" width="20" style="1" bestFit="1" customWidth="1"/>
    <col min="8" max="8" width="17.625" style="1" bestFit="1" customWidth="1"/>
    <col min="9" max="9" width="10.875" style="1"/>
    <col min="11" max="11" width="27" style="1" customWidth="1"/>
    <col min="12" max="12" width="28.375" style="1" customWidth="1"/>
    <col min="13" max="13" width="21.375" style="1" customWidth="1"/>
    <col min="14" max="14" width="24" style="1" customWidth="1"/>
    <col min="15" max="15" width="19" style="1" customWidth="1"/>
    <col min="16" max="16" width="14.375" style="1" bestFit="1" customWidth="1"/>
    <col min="17" max="17" width="22.875" style="1" bestFit="1" customWidth="1"/>
    <col min="18" max="18" width="11.625" style="1" bestFit="1" customWidth="1"/>
    <col min="19" max="16384" width="10.875" style="1"/>
  </cols>
  <sheetData>
    <row r="1" spans="1:20">
      <c r="A1" s="1" t="s">
        <v>490</v>
      </c>
      <c r="K1" s="2" t="s">
        <v>143</v>
      </c>
      <c r="L1" s="2" t="s">
        <v>144</v>
      </c>
    </row>
    <row r="2" spans="1:20">
      <c r="A2" s="20" t="s">
        <v>135</v>
      </c>
      <c r="B2" s="374" t="s">
        <v>491</v>
      </c>
      <c r="C2" s="336" t="s">
        <v>430</v>
      </c>
      <c r="D2" s="336"/>
      <c r="E2" s="336"/>
      <c r="F2" s="336"/>
      <c r="K2" s="7" t="s">
        <v>94</v>
      </c>
      <c r="L2" s="84"/>
      <c r="M2" s="2" t="s">
        <v>11</v>
      </c>
      <c r="N2" s="2" t="s">
        <v>159</v>
      </c>
      <c r="O2" s="2" t="s">
        <v>87</v>
      </c>
      <c r="P2" s="1" t="s">
        <v>466</v>
      </c>
      <c r="Q2" s="2" t="s">
        <v>160</v>
      </c>
      <c r="R2" s="2" t="s">
        <v>158</v>
      </c>
    </row>
    <row r="3" spans="1:20" ht="23.25">
      <c r="A3" s="32" t="s">
        <v>136</v>
      </c>
      <c r="B3" s="334" t="s">
        <v>427</v>
      </c>
      <c r="C3" s="336"/>
      <c r="D3" s="336"/>
      <c r="E3" s="336"/>
      <c r="F3" s="336"/>
      <c r="G3" s="12"/>
      <c r="H3" s="12"/>
      <c r="I3" s="12"/>
      <c r="K3" s="7" t="s">
        <v>76</v>
      </c>
      <c r="L3" s="85"/>
    </row>
    <row r="4" spans="1:20">
      <c r="A4" s="89"/>
      <c r="B4" s="85"/>
      <c r="C4" s="88"/>
      <c r="D4" s="88"/>
      <c r="E4" s="88"/>
      <c r="F4" s="88"/>
      <c r="G4" s="12"/>
      <c r="H4" s="12"/>
      <c r="I4" s="12"/>
      <c r="K4" s="7" t="s">
        <v>77</v>
      </c>
      <c r="L4" s="84"/>
    </row>
    <row r="5" spans="1:20">
      <c r="A5" s="89" t="s">
        <v>97</v>
      </c>
      <c r="B5" s="385"/>
      <c r="C5" s="385"/>
      <c r="D5" s="385"/>
      <c r="E5" s="385"/>
      <c r="F5" s="385"/>
      <c r="G5" s="12"/>
      <c r="H5" s="12"/>
      <c r="I5" s="12"/>
      <c r="K5" s="7" t="s">
        <v>78</v>
      </c>
      <c r="L5" s="84"/>
    </row>
    <row r="6" spans="1:20">
      <c r="A6" s="90" t="s">
        <v>141</v>
      </c>
      <c r="B6" s="91"/>
      <c r="C6" s="92"/>
      <c r="D6" s="88"/>
      <c r="E6" s="88"/>
      <c r="F6" s="88"/>
      <c r="G6" s="12"/>
      <c r="H6" s="12"/>
      <c r="I6" s="12"/>
      <c r="K6" s="7" t="s">
        <v>79</v>
      </c>
      <c r="L6" s="84"/>
    </row>
    <row r="7" spans="1:20">
      <c r="A7" s="89" t="s">
        <v>98</v>
      </c>
      <c r="B7" s="85"/>
      <c r="C7" s="88"/>
      <c r="D7" s="88"/>
      <c r="E7" s="88"/>
      <c r="F7" s="88"/>
      <c r="G7" s="12"/>
      <c r="H7" s="12"/>
      <c r="I7" s="12"/>
      <c r="K7" s="7" t="s">
        <v>80</v>
      </c>
      <c r="L7" s="84"/>
    </row>
    <row r="8" spans="1:20">
      <c r="A8" s="90" t="s">
        <v>99</v>
      </c>
      <c r="B8" s="91"/>
      <c r="C8" s="92"/>
      <c r="D8" s="88"/>
      <c r="E8" s="88"/>
      <c r="F8" s="88"/>
      <c r="G8" s="12"/>
      <c r="H8" s="12"/>
      <c r="I8" s="12"/>
      <c r="K8" s="7" t="s">
        <v>147</v>
      </c>
      <c r="L8" s="86"/>
      <c r="N8" s="2" t="s">
        <v>467</v>
      </c>
    </row>
    <row r="9" spans="1:20">
      <c r="A9" s="89" t="s">
        <v>137</v>
      </c>
      <c r="B9" s="85"/>
      <c r="C9" s="88"/>
      <c r="D9" s="88"/>
      <c r="E9" s="88"/>
      <c r="F9" s="88"/>
      <c r="G9" s="12"/>
      <c r="H9" s="12"/>
      <c r="I9" s="12"/>
      <c r="K9" s="7" t="s">
        <v>81</v>
      </c>
      <c r="L9" s="84"/>
    </row>
    <row r="10" spans="1:20">
      <c r="A10" s="89" t="s">
        <v>100</v>
      </c>
      <c r="B10" s="85"/>
      <c r="C10" s="88"/>
      <c r="D10" s="88"/>
      <c r="E10" s="88"/>
      <c r="F10" s="88"/>
      <c r="G10" s="12"/>
      <c r="H10" s="12"/>
      <c r="I10" s="12"/>
      <c r="K10" s="7" t="s">
        <v>88</v>
      </c>
      <c r="L10" s="84"/>
    </row>
    <row r="11" spans="1:20">
      <c r="A11" s="89" t="s">
        <v>138</v>
      </c>
      <c r="B11" s="85"/>
      <c r="C11" s="88"/>
      <c r="D11" s="88"/>
      <c r="E11" s="88"/>
      <c r="F11" s="88"/>
      <c r="G11" s="12"/>
      <c r="H11" s="12"/>
      <c r="I11" s="12"/>
      <c r="K11" s="7" t="s">
        <v>89</v>
      </c>
      <c r="L11" s="84"/>
    </row>
    <row r="12" spans="1:20">
      <c r="A12" s="89" t="s">
        <v>139</v>
      </c>
      <c r="B12" s="85"/>
      <c r="C12" s="88"/>
      <c r="D12" s="88"/>
      <c r="E12" s="88"/>
      <c r="F12" s="88"/>
      <c r="G12" s="12"/>
      <c r="H12" s="12"/>
      <c r="I12" s="12"/>
      <c r="K12" s="7" t="s">
        <v>95</v>
      </c>
      <c r="L12" s="84"/>
    </row>
    <row r="13" spans="1:20">
      <c r="A13" s="89" t="s">
        <v>140</v>
      </c>
      <c r="B13" s="85"/>
      <c r="C13" s="88"/>
      <c r="D13" s="88"/>
      <c r="E13" s="88"/>
      <c r="F13" s="88"/>
      <c r="G13" s="12"/>
      <c r="H13" s="12"/>
      <c r="I13" s="12"/>
      <c r="K13" s="7" t="s">
        <v>90</v>
      </c>
      <c r="L13" s="87"/>
    </row>
    <row r="14" spans="1:20">
      <c r="B14" s="21"/>
      <c r="C14" s="12"/>
      <c r="D14" s="12"/>
      <c r="E14" s="12"/>
      <c r="F14" s="12"/>
      <c r="G14" s="12"/>
      <c r="I14" s="12"/>
      <c r="K14" s="7" t="s">
        <v>91</v>
      </c>
      <c r="L14" s="84"/>
      <c r="O14" s="9"/>
    </row>
    <row r="15" spans="1:20">
      <c r="A15" s="1" t="s">
        <v>9</v>
      </c>
      <c r="D15" s="14"/>
      <c r="E15" s="14" t="s">
        <v>104</v>
      </c>
      <c r="F15" s="14" t="s">
        <v>150</v>
      </c>
      <c r="G15" s="14" t="s">
        <v>151</v>
      </c>
      <c r="H15" s="14" t="s">
        <v>154</v>
      </c>
      <c r="K15" s="7" t="s">
        <v>92</v>
      </c>
      <c r="L15" s="84"/>
      <c r="M15" s="2"/>
      <c r="N15" s="2"/>
      <c r="Q15" s="2"/>
      <c r="R15" s="2"/>
      <c r="S15" s="2"/>
      <c r="T15" s="2"/>
    </row>
    <row r="16" spans="1:20">
      <c r="A16" s="83" t="str">
        <f>'UKxxx-Master sheet'!B18</f>
        <v xml:space="preserve">1X DMEM+NaHCO3 </v>
      </c>
      <c r="D16" s="14" t="s">
        <v>148</v>
      </c>
      <c r="E16" s="339"/>
      <c r="F16" s="339"/>
      <c r="G16" s="339"/>
      <c r="H16" s="339"/>
      <c r="K16" s="7" t="s">
        <v>93</v>
      </c>
      <c r="L16" s="87"/>
      <c r="M16" s="6"/>
      <c r="N16" s="7"/>
      <c r="Q16" s="11"/>
    </row>
    <row r="17" spans="1:27">
      <c r="A17" s="83" t="str">
        <f>'UKxxx-Master sheet'!B19</f>
        <v>10% dialyzed exosome-free FBS</v>
      </c>
      <c r="D17" s="93" t="s">
        <v>377</v>
      </c>
      <c r="E17" s="339"/>
      <c r="F17" s="339"/>
      <c r="G17" s="339"/>
      <c r="H17" s="339"/>
      <c r="K17" s="32" t="s">
        <v>489</v>
      </c>
      <c r="L17" s="84">
        <f>'UKxxx-Master sheet'!G137</f>
        <v>0</v>
      </c>
      <c r="M17" s="5"/>
      <c r="N17" s="7"/>
      <c r="Q17" s="11"/>
    </row>
    <row r="18" spans="1:27">
      <c r="A18" s="83" t="str">
        <f>'UKxxx-Master sheet'!B20</f>
        <v xml:space="preserve">0.27 % glucose </v>
      </c>
      <c r="D18" s="14" t="s">
        <v>153</v>
      </c>
      <c r="E18" s="339"/>
      <c r="F18" s="339"/>
      <c r="G18" s="339"/>
      <c r="H18" s="340"/>
      <c r="K18" s="7" t="s">
        <v>73</v>
      </c>
      <c r="L18" s="84"/>
      <c r="M18" s="5"/>
      <c r="N18" s="7"/>
      <c r="Q18" s="11"/>
    </row>
    <row r="19" spans="1:27">
      <c r="A19" s="83" t="str">
        <f>'UKxxx-Master sheet'!B21</f>
        <v>2 mM glutamine (unlabeled)</v>
      </c>
      <c r="D19" s="14" t="s">
        <v>152</v>
      </c>
      <c r="E19" s="339"/>
      <c r="F19" s="339"/>
      <c r="G19" s="339"/>
      <c r="H19" s="340"/>
      <c r="K19" s="7" t="s">
        <v>78</v>
      </c>
      <c r="L19" s="84"/>
      <c r="M19" s="8"/>
      <c r="N19" s="7"/>
      <c r="Q19" s="11"/>
    </row>
    <row r="20" spans="1:27">
      <c r="A20" s="83" t="str">
        <f>'UKxxx-Master sheet'!B22</f>
        <v>1X Pen/Strep</v>
      </c>
      <c r="D20" s="14" t="s">
        <v>156</v>
      </c>
      <c r="E20" s="341"/>
      <c r="F20" s="342"/>
      <c r="G20" s="342"/>
      <c r="H20" s="339"/>
      <c r="K20" s="7" t="s">
        <v>79</v>
      </c>
      <c r="L20" s="84"/>
      <c r="Q20" s="11"/>
    </row>
    <row r="21" spans="1:27">
      <c r="D21" s="14" t="s">
        <v>157</v>
      </c>
      <c r="E21" s="342"/>
      <c r="F21" s="342"/>
      <c r="G21" s="342"/>
      <c r="H21" s="339"/>
      <c r="K21" s="7" t="s">
        <v>80</v>
      </c>
      <c r="L21" s="84"/>
      <c r="Q21" s="11"/>
    </row>
    <row r="22" spans="1:27">
      <c r="D22" s="14"/>
      <c r="E22" s="342"/>
      <c r="F22" s="342"/>
      <c r="G22" s="342"/>
      <c r="H22" s="340"/>
      <c r="K22" s="7" t="s">
        <v>96</v>
      </c>
      <c r="L22" s="84"/>
      <c r="Q22" s="11"/>
    </row>
    <row r="23" spans="1:27" ht="21">
      <c r="A23" s="18"/>
      <c r="D23" s="14" t="s">
        <v>149</v>
      </c>
      <c r="E23" s="342"/>
      <c r="F23" s="342"/>
      <c r="G23" s="342"/>
      <c r="H23" s="343"/>
      <c r="K23" s="7" t="s">
        <v>147</v>
      </c>
      <c r="L23" s="88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1">
      <c r="A24" s="18"/>
      <c r="D24" s="14" t="s">
        <v>155</v>
      </c>
      <c r="E24" s="342"/>
      <c r="F24" s="342"/>
      <c r="G24" s="342"/>
      <c r="H24" s="343"/>
      <c r="Q24" s="11"/>
    </row>
    <row r="25" spans="1:27" ht="21">
      <c r="A25" s="18"/>
      <c r="H25"/>
      <c r="Q25" s="11"/>
    </row>
    <row r="26" spans="1:27" ht="21">
      <c r="A26" s="119" t="str">
        <f>CONCATENATE("Use T25 flasks with membrane vent - ",'media calculations'!E15," ml media")</f>
        <v>Use T25 flasks with membrane vent - 8 ml media</v>
      </c>
      <c r="C26"/>
      <c r="D26" s="12"/>
      <c r="E26" s="30"/>
      <c r="F26" s="5"/>
      <c r="G26" s="7"/>
      <c r="J26" s="11"/>
    </row>
    <row r="27" spans="1:27" ht="21">
      <c r="A27" s="120" t="str">
        <f>CONCATENATE("Lung tissue slices: ",(COUNTIFS('UKxxx-Master sheet'!A86:A119,"",'UKxxx-Master sheet'!I86:I119,"CA"))," cancer, ",(COUNTIFS('UKxxx-Master sheet'!A86:A119,"",'UKxxx-Master sheet'!I86:I119,"N"))," normal")</f>
        <v>Lung tissue slices: 5 cancer, 5 normal</v>
      </c>
      <c r="C27" s="19"/>
      <c r="D27" s="31" t="s">
        <v>146</v>
      </c>
      <c r="E27" s="30"/>
      <c r="F27" s="8"/>
      <c r="G27" s="7"/>
      <c r="J27" s="11"/>
    </row>
    <row r="28" spans="1:27">
      <c r="A28" s="13" t="s">
        <v>72</v>
      </c>
      <c r="C28" s="19"/>
      <c r="D28" s="15" t="s">
        <v>82</v>
      </c>
      <c r="E28" s="16" t="s">
        <v>84</v>
      </c>
      <c r="F28" s="17" t="s">
        <v>83</v>
      </c>
      <c r="G28" s="15" t="s">
        <v>85</v>
      </c>
      <c r="H28" s="33" t="s">
        <v>169</v>
      </c>
      <c r="I28" s="15" t="s">
        <v>86</v>
      </c>
      <c r="J28" s="11" t="s">
        <v>239</v>
      </c>
    </row>
    <row r="29" spans="1:27">
      <c r="A29" s="83" t="str">
        <f>'UKxxx-Master sheet'!C86</f>
        <v>01_UKxxx_CA_13C6Glc_Ctl_ddmmmyy_UKy_AL_slice</v>
      </c>
      <c r="C29" s="19"/>
      <c r="D29" s="1" t="str">
        <f>'UKxxx-Master sheet'!B86</f>
        <v>01</v>
      </c>
      <c r="E29" s="344"/>
      <c r="F29" s="344"/>
      <c r="G29" s="344"/>
      <c r="H29" s="345"/>
      <c r="I29" s="346"/>
      <c r="J29" s="80" t="e">
        <f t="shared" ref="J29:J62" si="0">F$62/F29</f>
        <v>#DIV/0!</v>
      </c>
    </row>
    <row r="30" spans="1:27">
      <c r="A30" s="83" t="str">
        <f>'UKxxx-Master sheet'!C87</f>
        <v>02_UKxxx_CA_13C6Glc_Ctl_ddmmmyy_UKy_AL_slice</v>
      </c>
      <c r="C30" s="19"/>
      <c r="D30" s="1" t="str">
        <f>'UKxxx-Master sheet'!B87</f>
        <v>02</v>
      </c>
      <c r="E30" s="344"/>
      <c r="F30" s="344"/>
      <c r="G30" s="344"/>
      <c r="H30" s="345"/>
      <c r="I30" s="346"/>
      <c r="J30" s="80" t="e">
        <f t="shared" si="0"/>
        <v>#DIV/0!</v>
      </c>
    </row>
    <row r="31" spans="1:27">
      <c r="A31" s="83" t="str">
        <f>'UKxxx-Master sheet'!C88</f>
        <v>03_UKxxx_CA_13C6Glc_100ugWGP_ddmmmyy_UKy_AL_slice</v>
      </c>
      <c r="C31" s="19"/>
      <c r="D31" s="1" t="str">
        <f>'UKxxx-Master sheet'!B88</f>
        <v>03</v>
      </c>
      <c r="E31" s="344"/>
      <c r="F31" s="344"/>
      <c r="G31" s="344"/>
      <c r="H31" s="345"/>
      <c r="I31" s="346"/>
      <c r="J31" s="80" t="e">
        <f t="shared" si="0"/>
        <v>#DIV/0!</v>
      </c>
    </row>
    <row r="32" spans="1:27">
      <c r="A32" s="83" t="str">
        <f>'UKxxx-Master sheet'!C89</f>
        <v>04_UKxxx_CA_13C6Glc_100ugWGP_ddmmmyy_UKy_AL_slice</v>
      </c>
      <c r="C32"/>
      <c r="D32" s="1" t="str">
        <f>'UKxxx-Master sheet'!B89</f>
        <v>04</v>
      </c>
      <c r="E32" s="344"/>
      <c r="F32" s="344"/>
      <c r="G32" s="344"/>
      <c r="H32" s="345"/>
      <c r="I32" s="346"/>
      <c r="J32" s="80" t="e">
        <f t="shared" si="0"/>
        <v>#DIV/0!</v>
      </c>
    </row>
    <row r="33" spans="1:10">
      <c r="A33" s="83" t="str">
        <f>'UKxxx-Master sheet'!C90</f>
        <v>05_UKxxx_CA_13C6Glc_100ugWGP_ddmmmyy_UKy_AL_slice</v>
      </c>
      <c r="C33"/>
      <c r="D33" s="1" t="str">
        <f>'UKxxx-Master sheet'!B90</f>
        <v>05</v>
      </c>
      <c r="E33" s="344"/>
      <c r="F33" s="344"/>
      <c r="G33" s="344"/>
      <c r="H33" s="345"/>
      <c r="I33" s="346"/>
      <c r="J33" s="80" t="e">
        <f t="shared" si="0"/>
        <v>#DIV/0!</v>
      </c>
    </row>
    <row r="34" spans="1:10">
      <c r="A34" s="83" t="str">
        <f>'UKxxx-Master sheet'!C91</f>
        <v>06_UKxxx___ddmmmyy_UKy_AL_slice</v>
      </c>
      <c r="C34"/>
      <c r="D34" s="1" t="str">
        <f>'UKxxx-Master sheet'!B91</f>
        <v>06</v>
      </c>
      <c r="E34" s="344"/>
      <c r="F34" s="344"/>
      <c r="G34" s="344"/>
      <c r="H34" s="345"/>
      <c r="I34" s="346"/>
      <c r="J34" s="80" t="e">
        <f t="shared" si="0"/>
        <v>#DIV/0!</v>
      </c>
    </row>
    <row r="35" spans="1:10">
      <c r="A35" s="83" t="str">
        <f>'UKxxx-Master sheet'!C92</f>
        <v>07_UKxxx___ddmmmyy_UKy_AL_slice</v>
      </c>
      <c r="C35"/>
      <c r="D35" s="1" t="str">
        <f>'UKxxx-Master sheet'!B92</f>
        <v>07</v>
      </c>
      <c r="E35" s="344"/>
      <c r="F35" s="344"/>
      <c r="G35" s="344"/>
      <c r="H35" s="345"/>
      <c r="I35" s="346"/>
      <c r="J35" s="80" t="e">
        <f t="shared" si="0"/>
        <v>#DIV/0!</v>
      </c>
    </row>
    <row r="36" spans="1:10">
      <c r="A36" s="83" t="str">
        <f>'UKxxx-Master sheet'!C93</f>
        <v>08_UKxxx___ddmmmyy_UKy_AL_slice</v>
      </c>
      <c r="C36"/>
      <c r="D36" s="1" t="str">
        <f>'UKxxx-Master sheet'!B93</f>
        <v>08</v>
      </c>
      <c r="E36" s="344"/>
      <c r="F36" s="344"/>
      <c r="G36" s="344"/>
      <c r="H36" s="345"/>
      <c r="I36" s="346"/>
      <c r="J36" s="80" t="e">
        <f t="shared" si="0"/>
        <v>#DIV/0!</v>
      </c>
    </row>
    <row r="37" spans="1:10">
      <c r="A37" s="83" t="str">
        <f>'UKxxx-Master sheet'!C94</f>
        <v>09_UKxxx___ddmmmyy_UKy_AL_slice</v>
      </c>
      <c r="C37"/>
      <c r="D37" s="1" t="str">
        <f>'UKxxx-Master sheet'!B94</f>
        <v>09</v>
      </c>
      <c r="E37" s="344"/>
      <c r="F37" s="344"/>
      <c r="G37" s="344"/>
      <c r="H37" s="345"/>
      <c r="I37" s="346"/>
      <c r="J37" s="80" t="e">
        <f t="shared" si="0"/>
        <v>#DIV/0!</v>
      </c>
    </row>
    <row r="38" spans="1:10">
      <c r="A38" s="83" t="str">
        <f>'UKxxx-Master sheet'!C95</f>
        <v>10_UKxxx___ddmmmyy_UKy_AL_slice</v>
      </c>
      <c r="C38"/>
      <c r="D38" s="1" t="str">
        <f>'UKxxx-Master sheet'!B95</f>
        <v>10</v>
      </c>
      <c r="E38" s="344"/>
      <c r="F38" s="344"/>
      <c r="G38" s="344"/>
      <c r="H38" s="345"/>
      <c r="I38" s="346"/>
      <c r="J38" s="80" t="e">
        <f t="shared" si="0"/>
        <v>#DIV/0!</v>
      </c>
    </row>
    <row r="39" spans="1:10">
      <c r="A39" s="83" t="str">
        <f>'UKxxx-Master sheet'!C96</f>
        <v>11_UKxxx___ddmmmyy_UKy_AL_slice</v>
      </c>
      <c r="C39"/>
      <c r="D39" s="1" t="str">
        <f>'UKxxx-Master sheet'!B96</f>
        <v>11</v>
      </c>
      <c r="E39" s="344"/>
      <c r="F39" s="344"/>
      <c r="G39" s="344"/>
      <c r="H39" s="345"/>
      <c r="I39" s="346"/>
      <c r="J39" s="80" t="e">
        <f t="shared" si="0"/>
        <v>#DIV/0!</v>
      </c>
    </row>
    <row r="40" spans="1:10">
      <c r="A40" s="83" t="str">
        <f>'UKxxx-Master sheet'!C97</f>
        <v>12_UKxxx___ddmmmyy_UKy_AL_slice</v>
      </c>
      <c r="C40"/>
      <c r="D40" s="1" t="str">
        <f>'UKxxx-Master sheet'!B97</f>
        <v>12</v>
      </c>
      <c r="E40" s="344"/>
      <c r="F40" s="344"/>
      <c r="G40" s="344"/>
      <c r="H40" s="345"/>
      <c r="I40" s="346"/>
      <c r="J40" s="80" t="e">
        <f t="shared" si="0"/>
        <v>#DIV/0!</v>
      </c>
    </row>
    <row r="41" spans="1:10">
      <c r="A41" s="83" t="str">
        <f>'UKxxx-Master sheet'!C98</f>
        <v>13_UKxxx___ddmmmyy_UKy_AL_slice</v>
      </c>
      <c r="C41"/>
      <c r="D41" s="1" t="str">
        <f>'UKxxx-Master sheet'!B98</f>
        <v>13</v>
      </c>
      <c r="E41" s="344"/>
      <c r="F41" s="344"/>
      <c r="G41" s="344"/>
      <c r="H41" s="345"/>
      <c r="I41" s="346"/>
      <c r="J41" s="80" t="e">
        <f t="shared" si="0"/>
        <v>#DIV/0!</v>
      </c>
    </row>
    <row r="42" spans="1:10">
      <c r="A42" s="83" t="str">
        <f>'UKxxx-Master sheet'!C99</f>
        <v>14_UKxxx___ddmmmyy_UKy_AL_slice</v>
      </c>
      <c r="C42"/>
      <c r="D42" s="1" t="str">
        <f>'UKxxx-Master sheet'!B99</f>
        <v>14</v>
      </c>
      <c r="E42" s="344"/>
      <c r="F42" s="344"/>
      <c r="G42" s="344"/>
      <c r="H42" s="345"/>
      <c r="I42" s="346"/>
      <c r="J42" s="80" t="e">
        <f t="shared" si="0"/>
        <v>#DIV/0!</v>
      </c>
    </row>
    <row r="43" spans="1:10">
      <c r="A43" s="83" t="str">
        <f>'UKxxx-Master sheet'!C100</f>
        <v>15_UKxxx___ddmmmyy_UKy_AL_slice</v>
      </c>
      <c r="C43"/>
      <c r="D43" s="1" t="str">
        <f>'UKxxx-Master sheet'!B100</f>
        <v>15</v>
      </c>
      <c r="E43" s="344"/>
      <c r="F43" s="344"/>
      <c r="G43" s="344"/>
      <c r="H43" s="345"/>
      <c r="I43" s="346"/>
      <c r="J43" s="80" t="e">
        <f t="shared" si="0"/>
        <v>#DIV/0!</v>
      </c>
    </row>
    <row r="44" spans="1:10">
      <c r="A44" s="83" t="str">
        <f>'UKxxx-Master sheet'!C101</f>
        <v>16_UKxxx___ddmmmyy_UKy_AL_slice</v>
      </c>
      <c r="C44"/>
      <c r="D44" s="1" t="str">
        <f>'UKxxx-Master sheet'!B101</f>
        <v>16</v>
      </c>
      <c r="E44" s="344"/>
      <c r="F44" s="344"/>
      <c r="G44" s="344"/>
      <c r="H44" s="345"/>
      <c r="I44" s="346"/>
      <c r="J44" s="80" t="e">
        <f t="shared" si="0"/>
        <v>#DIV/0!</v>
      </c>
    </row>
    <row r="45" spans="1:10">
      <c r="A45" s="83" t="str">
        <f>'UKxxx-Master sheet'!C102</f>
        <v>17_UKxxx___ddmmmyy_UKy_AL_slice</v>
      </c>
      <c r="C45"/>
      <c r="D45" s="1" t="str">
        <f>'UKxxx-Master sheet'!B102</f>
        <v>17</v>
      </c>
      <c r="E45" s="344"/>
      <c r="F45" s="344"/>
      <c r="G45" s="344"/>
      <c r="H45" s="345"/>
      <c r="I45" s="346"/>
      <c r="J45" s="80" t="e">
        <f t="shared" si="0"/>
        <v>#DIV/0!</v>
      </c>
    </row>
    <row r="46" spans="1:10">
      <c r="A46" s="83" t="str">
        <f>'UKxxx-Master sheet'!C103</f>
        <v>31_UKxxx_N_13C6Glc_Ctl_ddmmmyy_UKy_AL_slice</v>
      </c>
      <c r="C46"/>
      <c r="D46" s="1" t="str">
        <f>'UKxxx-Master sheet'!B103</f>
        <v>31</v>
      </c>
      <c r="E46" s="344"/>
      <c r="F46" s="344"/>
      <c r="G46" s="344"/>
      <c r="H46" s="345"/>
      <c r="I46" s="346"/>
      <c r="J46" s="80" t="e">
        <f t="shared" si="0"/>
        <v>#DIV/0!</v>
      </c>
    </row>
    <row r="47" spans="1:10">
      <c r="A47" s="83" t="str">
        <f>'UKxxx-Master sheet'!C104</f>
        <v>32_UKxxx_N_13C6Glc_Ctl_ddmmmyy_UKy_AL_slice</v>
      </c>
      <c r="C47"/>
      <c r="D47" s="1" t="str">
        <f>'UKxxx-Master sheet'!B104</f>
        <v>32</v>
      </c>
      <c r="E47" s="344"/>
      <c r="F47" s="344"/>
      <c r="G47" s="344"/>
      <c r="H47" s="345"/>
      <c r="I47" s="346"/>
      <c r="J47" s="80" t="e">
        <f t="shared" si="0"/>
        <v>#DIV/0!</v>
      </c>
    </row>
    <row r="48" spans="1:10">
      <c r="A48" s="83" t="str">
        <f>'UKxxx-Master sheet'!C105</f>
        <v>33_UKxxx_N_13C6Glc_100ugWGP_ddmmmyy_UKy_AL_slice</v>
      </c>
      <c r="C48"/>
      <c r="D48" s="1" t="str">
        <f>'UKxxx-Master sheet'!B105</f>
        <v>33</v>
      </c>
      <c r="E48" s="344"/>
      <c r="F48" s="344"/>
      <c r="G48" s="344"/>
      <c r="H48" s="345"/>
      <c r="I48" s="346"/>
      <c r="J48" s="80" t="e">
        <f t="shared" si="0"/>
        <v>#DIV/0!</v>
      </c>
    </row>
    <row r="49" spans="1:10">
      <c r="A49" s="83" t="str">
        <f>'UKxxx-Master sheet'!C106</f>
        <v>34_UKxxx_N_13C6Glc_100ugWGP_ddmmmyy_UKy_AL_slice</v>
      </c>
      <c r="C49"/>
      <c r="D49" s="1" t="str">
        <f>'UKxxx-Master sheet'!B106</f>
        <v>34</v>
      </c>
      <c r="E49" s="344"/>
      <c r="F49" s="344"/>
      <c r="G49" s="344"/>
      <c r="H49" s="345"/>
      <c r="I49" s="346"/>
      <c r="J49" s="80" t="e">
        <f t="shared" si="0"/>
        <v>#DIV/0!</v>
      </c>
    </row>
    <row r="50" spans="1:10">
      <c r="A50" s="83" t="str">
        <f>'UKxxx-Master sheet'!C107</f>
        <v>35_UKxxx_N_13C6Glc_100ugWGP_ddmmmyy_UKy_AL_slice</v>
      </c>
      <c r="C50"/>
      <c r="D50" s="1" t="str">
        <f>'UKxxx-Master sheet'!B107</f>
        <v>35</v>
      </c>
      <c r="E50" s="344"/>
      <c r="F50" s="344"/>
      <c r="G50" s="344"/>
      <c r="H50" s="345"/>
      <c r="I50" s="346"/>
      <c r="J50" s="80" t="e">
        <f t="shared" si="0"/>
        <v>#DIV/0!</v>
      </c>
    </row>
    <row r="51" spans="1:10">
      <c r="A51" s="83" t="str">
        <f>'UKxxx-Master sheet'!C108</f>
        <v>36_UKxxx___ddmmmyy_UKy_AL_slice</v>
      </c>
      <c r="C51"/>
      <c r="D51" s="1" t="str">
        <f>'UKxxx-Master sheet'!B108</f>
        <v>36</v>
      </c>
      <c r="E51" s="344"/>
      <c r="F51" s="344"/>
      <c r="G51" s="344"/>
      <c r="H51" s="345"/>
      <c r="I51" s="346"/>
      <c r="J51" s="80" t="e">
        <f t="shared" si="0"/>
        <v>#DIV/0!</v>
      </c>
    </row>
    <row r="52" spans="1:10">
      <c r="A52" s="83" t="str">
        <f>'UKxxx-Master sheet'!C109</f>
        <v>37_UKxxx___ddmmmyy_UKy_AL_slice</v>
      </c>
      <c r="C52"/>
      <c r="D52" s="1" t="str">
        <f>'UKxxx-Master sheet'!B109</f>
        <v>37</v>
      </c>
      <c r="E52" s="344"/>
      <c r="F52" s="344"/>
      <c r="G52" s="344"/>
      <c r="H52" s="345"/>
      <c r="I52" s="346"/>
      <c r="J52" s="80" t="e">
        <f t="shared" si="0"/>
        <v>#DIV/0!</v>
      </c>
    </row>
    <row r="53" spans="1:10">
      <c r="A53" s="83" t="str">
        <f>'UKxxx-Master sheet'!C110</f>
        <v>38_UKxxx___ddmmmyy_UKy_AL_slice</v>
      </c>
      <c r="C53"/>
      <c r="D53" s="1" t="str">
        <f>'UKxxx-Master sheet'!B110</f>
        <v>38</v>
      </c>
      <c r="E53" s="344"/>
      <c r="F53" s="344"/>
      <c r="G53" s="344"/>
      <c r="H53" s="345"/>
      <c r="I53" s="346"/>
      <c r="J53" s="80" t="e">
        <f t="shared" si="0"/>
        <v>#DIV/0!</v>
      </c>
    </row>
    <row r="54" spans="1:10">
      <c r="A54" s="83" t="str">
        <f>'UKxxx-Master sheet'!C111</f>
        <v>39_UKxxx___ddmmmyy_UKy_AL_slice</v>
      </c>
      <c r="C54"/>
      <c r="D54" s="1" t="str">
        <f>'UKxxx-Master sheet'!B111</f>
        <v>39</v>
      </c>
      <c r="E54" s="344"/>
      <c r="F54" s="344"/>
      <c r="G54" s="344"/>
      <c r="H54" s="345"/>
      <c r="I54" s="346"/>
      <c r="J54" s="80" t="e">
        <f t="shared" si="0"/>
        <v>#DIV/0!</v>
      </c>
    </row>
    <row r="55" spans="1:10">
      <c r="A55" s="83" t="str">
        <f>'UKxxx-Master sheet'!C112</f>
        <v>40_UKxxx___ddmmmyy_UKy_AL_slice</v>
      </c>
      <c r="C55"/>
      <c r="D55" s="1" t="str">
        <f>'UKxxx-Master sheet'!B112</f>
        <v>40</v>
      </c>
      <c r="E55" s="344"/>
      <c r="F55" s="344"/>
      <c r="G55" s="344"/>
      <c r="H55" s="345"/>
      <c r="I55" s="346"/>
      <c r="J55" s="80" t="e">
        <f t="shared" si="0"/>
        <v>#DIV/0!</v>
      </c>
    </row>
    <row r="56" spans="1:10">
      <c r="A56" s="83" t="str">
        <f>'UKxxx-Master sheet'!C113</f>
        <v>41_UKxxx___ddmmmyy_UKy_AL_slice</v>
      </c>
      <c r="C56"/>
      <c r="D56" s="1" t="str">
        <f>'UKxxx-Master sheet'!B113</f>
        <v>41</v>
      </c>
      <c r="E56" s="344"/>
      <c r="F56" s="344"/>
      <c r="G56" s="344"/>
      <c r="H56" s="345"/>
      <c r="I56" s="346"/>
      <c r="J56" s="80" t="e">
        <f t="shared" si="0"/>
        <v>#DIV/0!</v>
      </c>
    </row>
    <row r="57" spans="1:10">
      <c r="A57" s="83" t="str">
        <f>'UKxxx-Master sheet'!C114</f>
        <v>42_UKxxx___ddmmmyy_UKy_AL_slice</v>
      </c>
      <c r="C57"/>
      <c r="D57" s="1" t="str">
        <f>'UKxxx-Master sheet'!B114</f>
        <v>42</v>
      </c>
      <c r="E57" s="344"/>
      <c r="F57" s="344"/>
      <c r="G57" s="344"/>
      <c r="H57" s="345"/>
      <c r="I57" s="346"/>
      <c r="J57" s="80" t="e">
        <f t="shared" si="0"/>
        <v>#DIV/0!</v>
      </c>
    </row>
    <row r="58" spans="1:10">
      <c r="A58" s="83" t="str">
        <f>'UKxxx-Master sheet'!C115</f>
        <v>43_UKxxx___ddmmmyy_UKy_AL_slice</v>
      </c>
      <c r="C58"/>
      <c r="D58" s="1" t="str">
        <f>'UKxxx-Master sheet'!B115</f>
        <v>43</v>
      </c>
      <c r="E58" s="344"/>
      <c r="F58" s="344"/>
      <c r="G58" s="344"/>
      <c r="H58" s="345"/>
      <c r="I58" s="346"/>
      <c r="J58" s="80" t="e">
        <f t="shared" si="0"/>
        <v>#DIV/0!</v>
      </c>
    </row>
    <row r="59" spans="1:10">
      <c r="A59" s="83" t="str">
        <f>'UKxxx-Master sheet'!C116</f>
        <v>44_UKxxx___ddmmmyy_UKy_AL_slice</v>
      </c>
      <c r="C59"/>
      <c r="D59" s="1" t="str">
        <f>'UKxxx-Master sheet'!B116</f>
        <v>44</v>
      </c>
      <c r="E59" s="344"/>
      <c r="F59" s="344"/>
      <c r="G59" s="344"/>
      <c r="H59" s="345"/>
      <c r="I59" s="346"/>
      <c r="J59" s="80" t="e">
        <f t="shared" si="0"/>
        <v>#DIV/0!</v>
      </c>
    </row>
    <row r="60" spans="1:10">
      <c r="A60" s="83" t="str">
        <f>'UKxxx-Master sheet'!C117</f>
        <v>45_UKxxx___ddmmmyy_UKy_AL_slice</v>
      </c>
      <c r="C60"/>
      <c r="D60" s="1" t="str">
        <f>'UKxxx-Master sheet'!B117</f>
        <v>45</v>
      </c>
      <c r="E60" s="344"/>
      <c r="F60" s="344"/>
      <c r="G60" s="344"/>
      <c r="H60" s="345"/>
      <c r="I60" s="346"/>
      <c r="J60" s="80" t="e">
        <f t="shared" si="0"/>
        <v>#DIV/0!</v>
      </c>
    </row>
    <row r="61" spans="1:10">
      <c r="A61" s="83" t="str">
        <f>'UKxxx-Master sheet'!C118</f>
        <v>46_UKxxx___ddmmmyy_UKy_AL_slice</v>
      </c>
      <c r="C61"/>
      <c r="D61" s="1" t="str">
        <f>'UKxxx-Master sheet'!B118</f>
        <v>46</v>
      </c>
      <c r="E61" s="344"/>
      <c r="F61" s="344"/>
      <c r="G61" s="344"/>
      <c r="H61" s="345"/>
      <c r="I61" s="346"/>
      <c r="J61" s="80" t="e">
        <f t="shared" si="0"/>
        <v>#DIV/0!</v>
      </c>
    </row>
    <row r="62" spans="1:10">
      <c r="A62" s="83" t="str">
        <f>'UKxxx-Master sheet'!C119</f>
        <v>47_UKxxx___ddmmmyy_UKy_AL_slice</v>
      </c>
      <c r="C62"/>
      <c r="D62" s="1" t="str">
        <f>'UKxxx-Master sheet'!B119</f>
        <v>47</v>
      </c>
      <c r="E62" s="344"/>
      <c r="F62" s="344"/>
      <c r="G62" s="344"/>
      <c r="H62" s="345"/>
      <c r="I62" s="346"/>
      <c r="J62" s="80" t="e">
        <f t="shared" si="0"/>
        <v>#DIV/0!</v>
      </c>
    </row>
    <row r="63" spans="1:10">
      <c r="C63"/>
      <c r="J63" s="1"/>
    </row>
  </sheetData>
  <customSheetViews>
    <customSheetView guid="{CB556319-D19B-694A-968E-312916F8A53C}" fitToPage="1" topLeftCell="A52">
      <pageMargins left="0.7" right="0.7" top="0.75" bottom="0.75" header="0.3" footer="0.3"/>
      <pageSetup scale="46" orientation="landscape" horizontalDpi="4294967292" verticalDpi="4294967292"/>
    </customSheetView>
  </customSheetViews>
  <mergeCells count="1">
    <mergeCell ref="B5:F5"/>
  </mergeCells>
  <phoneticPr fontId="11" type="noConversion"/>
  <pageMargins left="0.75" right="0.75" top="1" bottom="1" header="0.5" footer="0.5"/>
  <pageSetup scale="4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S797"/>
  <sheetViews>
    <sheetView topLeftCell="D49" workbookViewId="0">
      <selection activeCell="L79" sqref="L79"/>
    </sheetView>
  </sheetViews>
  <sheetFormatPr defaultColWidth="10.875" defaultRowHeight="15.75"/>
  <cols>
    <col min="1" max="1" width="8.625" style="125" customWidth="1"/>
    <col min="2" max="2" width="32.5" style="125" customWidth="1"/>
    <col min="3" max="3" width="63.625" style="125" customWidth="1"/>
    <col min="4" max="4" width="31.125" style="125" customWidth="1"/>
    <col min="5" max="5" width="16.5" style="125" customWidth="1"/>
    <col min="6" max="6" width="15.125" style="125" customWidth="1"/>
    <col min="7" max="7" width="18.625" style="125" customWidth="1"/>
    <col min="8" max="8" width="15.5" style="125" customWidth="1"/>
    <col min="9" max="9" width="19.5" style="125" customWidth="1"/>
    <col min="10" max="10" width="15.125" style="125" customWidth="1"/>
    <col min="11" max="11" width="28.5" style="125" customWidth="1"/>
    <col min="12" max="12" width="18.625" style="125" customWidth="1"/>
    <col min="13" max="13" width="23.625" style="125" customWidth="1"/>
    <col min="14" max="14" width="18.5" style="125" customWidth="1"/>
    <col min="15" max="15" width="20.875" style="125" customWidth="1"/>
    <col min="16" max="16" width="16.125" style="125" customWidth="1"/>
    <col min="17" max="17" width="17.125" style="125" customWidth="1"/>
    <col min="18" max="18" width="17.875" style="125" customWidth="1"/>
    <col min="19" max="19" width="33.375" style="125" customWidth="1"/>
    <col min="20" max="20" width="17.125" style="125" customWidth="1"/>
    <col min="21" max="21" width="10.875" style="125"/>
    <col min="22" max="22" width="14.125" style="125" customWidth="1"/>
    <col min="23" max="24" width="10.875" style="125"/>
    <col min="25" max="25" width="14.625" style="125" customWidth="1"/>
    <col min="26" max="27" width="10.875" style="125"/>
    <col min="28" max="28" width="14.375" style="125" customWidth="1"/>
    <col min="29" max="30" width="10.875" style="125"/>
    <col min="31" max="31" width="16.625" style="125" customWidth="1"/>
    <col min="32" max="16384" width="10.875" style="125"/>
  </cols>
  <sheetData>
    <row r="1" spans="2:12">
      <c r="B1" s="123" t="str">
        <f>CONCATENATE(TEXT(UKxxx!B2,"mm/dd/yy")," ",UKxxx!B3," ",UKxxx!B9)</f>
        <v xml:space="preserve">ddmmmyy UKxxx </v>
      </c>
      <c r="C1" s="124"/>
      <c r="F1" s="126"/>
      <c r="G1" s="127"/>
      <c r="H1" s="127"/>
      <c r="I1" s="128"/>
    </row>
    <row r="2" spans="2:12" ht="16.5" thickBot="1">
      <c r="B2" s="337" t="str">
        <f>CONCATENATE(COUNTIF(A86:A119,"")," tissue slices were collected and placed in culture media, T0 =",TEXT(G137,"HH:MM am/pm"))</f>
        <v>10 tissue slices were collected and placed in culture media, T0 =12:00 AM</v>
      </c>
      <c r="C2" s="124"/>
      <c r="F2" s="130"/>
      <c r="G2" s="128"/>
      <c r="H2" s="128"/>
      <c r="I2" s="128"/>
    </row>
    <row r="3" spans="2:12" ht="16.5" thickBot="1">
      <c r="B3" s="131"/>
      <c r="C3" s="132"/>
      <c r="F3" s="130"/>
      <c r="G3" s="307"/>
      <c r="H3" s="308" t="s">
        <v>478</v>
      </c>
      <c r="I3" s="309"/>
    </row>
    <row r="4" spans="2:12" s="139" customFormat="1">
      <c r="B4" s="133" t="s">
        <v>294</v>
      </c>
      <c r="C4" s="134" t="s">
        <v>295</v>
      </c>
      <c r="D4" s="135"/>
      <c r="E4" s="136"/>
      <c r="F4" s="136"/>
      <c r="G4" s="306" t="s">
        <v>476</v>
      </c>
      <c r="H4" s="306" t="s">
        <v>474</v>
      </c>
      <c r="I4" s="306" t="s">
        <v>475</v>
      </c>
      <c r="J4" s="137"/>
      <c r="K4" s="137"/>
      <c r="L4" s="138"/>
    </row>
    <row r="5" spans="2:12" s="139" customFormat="1">
      <c r="B5" s="140"/>
      <c r="C5" s="141" t="s">
        <v>296</v>
      </c>
      <c r="D5" s="142"/>
      <c r="E5" s="143"/>
      <c r="F5" s="143"/>
      <c r="G5" s="280" t="s">
        <v>437</v>
      </c>
      <c r="H5" s="281" t="s">
        <v>437</v>
      </c>
      <c r="I5" s="279" t="s">
        <v>437</v>
      </c>
      <c r="J5" s="144"/>
      <c r="K5" s="144"/>
      <c r="L5" s="145"/>
    </row>
    <row r="6" spans="2:12" s="139" customFormat="1">
      <c r="B6" s="140"/>
      <c r="C6" s="141" t="s">
        <v>297</v>
      </c>
      <c r="D6" s="142"/>
      <c r="E6" s="143"/>
      <c r="F6" s="143"/>
      <c r="G6" s="279" t="s">
        <v>433</v>
      </c>
      <c r="H6" s="279" t="s">
        <v>438</v>
      </c>
      <c r="I6" s="279" t="s">
        <v>477</v>
      </c>
      <c r="J6" s="144"/>
      <c r="K6" s="144"/>
      <c r="L6" s="145"/>
    </row>
    <row r="7" spans="2:12" s="139" customFormat="1">
      <c r="B7" s="140"/>
      <c r="C7" s="141" t="s">
        <v>298</v>
      </c>
      <c r="D7" s="142"/>
      <c r="E7" s="143"/>
      <c r="F7" s="143"/>
      <c r="G7" s="280" t="s">
        <v>434</v>
      </c>
      <c r="H7" s="279" t="s">
        <v>439</v>
      </c>
      <c r="I7" s="279" t="s">
        <v>479</v>
      </c>
      <c r="J7" s="144"/>
      <c r="K7" s="144"/>
      <c r="L7" s="145"/>
    </row>
    <row r="8" spans="2:12" s="139" customFormat="1">
      <c r="B8" s="140"/>
      <c r="C8" s="141" t="s">
        <v>299</v>
      </c>
      <c r="D8" s="142"/>
      <c r="E8" s="143"/>
      <c r="F8" s="143"/>
      <c r="G8" s="280" t="s">
        <v>435</v>
      </c>
      <c r="H8" s="279" t="s">
        <v>440</v>
      </c>
      <c r="I8" s="280" t="s">
        <v>480</v>
      </c>
      <c r="J8" s="144"/>
      <c r="K8" s="144"/>
      <c r="L8" s="145"/>
    </row>
    <row r="9" spans="2:12" s="139" customFormat="1">
      <c r="B9" s="140"/>
      <c r="C9" s="142"/>
      <c r="D9" s="142"/>
      <c r="E9" s="143"/>
      <c r="F9" s="143"/>
      <c r="G9" s="280" t="s">
        <v>436</v>
      </c>
      <c r="H9" s="280" t="s">
        <v>441</v>
      </c>
      <c r="I9" s="144"/>
      <c r="J9" s="144"/>
      <c r="K9" s="144"/>
      <c r="L9" s="145"/>
    </row>
    <row r="10" spans="2:12" s="139" customFormat="1">
      <c r="B10" s="140" t="s">
        <v>300</v>
      </c>
      <c r="C10" s="142"/>
      <c r="D10" s="142"/>
      <c r="E10" s="143"/>
      <c r="F10" s="143"/>
      <c r="H10" s="280" t="s">
        <v>442</v>
      </c>
      <c r="I10" s="144"/>
      <c r="J10" s="144"/>
      <c r="K10" s="144"/>
      <c r="L10" s="145"/>
    </row>
    <row r="11" spans="2:12" s="139" customFormat="1">
      <c r="B11" s="140"/>
      <c r="C11" s="142"/>
      <c r="D11" s="142"/>
      <c r="E11" s="143"/>
      <c r="F11" s="143"/>
      <c r="H11" s="144"/>
      <c r="I11" s="144"/>
      <c r="J11" s="144"/>
      <c r="K11" s="144"/>
      <c r="L11" s="145"/>
    </row>
    <row r="12" spans="2:12" s="139" customFormat="1">
      <c r="B12" s="140" t="s">
        <v>301</v>
      </c>
      <c r="C12" s="146" t="s">
        <v>302</v>
      </c>
      <c r="D12" s="142"/>
      <c r="E12" s="143"/>
      <c r="F12" s="143"/>
      <c r="G12" s="144"/>
      <c r="H12" s="144"/>
      <c r="I12" s="144"/>
      <c r="J12" s="144"/>
      <c r="K12" s="144"/>
      <c r="L12" s="145"/>
    </row>
    <row r="13" spans="2:12" s="139" customFormat="1">
      <c r="B13" s="147"/>
      <c r="C13" s="148" t="s">
        <v>303</v>
      </c>
      <c r="D13" s="149"/>
      <c r="E13" s="150"/>
      <c r="F13" s="150"/>
      <c r="G13" s="151"/>
      <c r="H13" s="151"/>
      <c r="I13" s="151"/>
      <c r="J13" s="151"/>
      <c r="K13" s="151"/>
      <c r="L13" s="152"/>
    </row>
    <row r="14" spans="2:12">
      <c r="F14" s="130"/>
      <c r="G14" s="128"/>
      <c r="H14" s="128"/>
      <c r="I14" s="128"/>
    </row>
    <row r="15" spans="2:12">
      <c r="D15" s="153"/>
      <c r="F15" s="130"/>
      <c r="G15" s="128"/>
      <c r="H15" s="128"/>
      <c r="I15" s="128"/>
    </row>
    <row r="16" spans="2:12">
      <c r="B16" s="154" t="s">
        <v>0</v>
      </c>
      <c r="C16" s="241" t="str">
        <f>UKxxx!B3</f>
        <v>UKxxx</v>
      </c>
      <c r="F16" s="130"/>
      <c r="G16" s="128"/>
      <c r="H16" s="128"/>
      <c r="I16" s="128"/>
    </row>
    <row r="17" spans="1:13">
      <c r="B17" s="34" t="s">
        <v>9</v>
      </c>
    </row>
    <row r="18" spans="1:13">
      <c r="B18" s="155" t="s">
        <v>168</v>
      </c>
      <c r="D18" s="156"/>
    </row>
    <row r="19" spans="1:13">
      <c r="B19" s="155" t="s">
        <v>428</v>
      </c>
    </row>
    <row r="20" spans="1:13">
      <c r="A20" s="157"/>
      <c r="B20" s="158" t="s">
        <v>432</v>
      </c>
      <c r="C20" s="157" t="s">
        <v>1</v>
      </c>
      <c r="D20" s="157" t="s">
        <v>2</v>
      </c>
      <c r="E20" s="157"/>
      <c r="F20" s="157"/>
    </row>
    <row r="21" spans="1:13">
      <c r="A21" s="157"/>
      <c r="B21" s="155" t="s">
        <v>101</v>
      </c>
      <c r="C21" s="157" t="s">
        <v>3</v>
      </c>
      <c r="D21" s="157" t="s">
        <v>4</v>
      </c>
      <c r="E21" s="157"/>
      <c r="F21" s="157"/>
    </row>
    <row r="22" spans="1:13">
      <c r="A22" s="157"/>
      <c r="B22" s="155" t="s">
        <v>10</v>
      </c>
      <c r="C22" s="157"/>
      <c r="D22" s="157"/>
      <c r="E22" s="157"/>
      <c r="F22" s="157"/>
    </row>
    <row r="23" spans="1:13">
      <c r="A23" s="157"/>
      <c r="B23" s="34"/>
      <c r="C23" s="157"/>
      <c r="D23" s="157"/>
      <c r="E23" s="157"/>
      <c r="F23" s="157"/>
    </row>
    <row r="24" spans="1:13" s="139" customFormat="1">
      <c r="A24" s="139" t="s">
        <v>5</v>
      </c>
      <c r="B24" s="139" t="s">
        <v>304</v>
      </c>
      <c r="C24" s="139" t="s">
        <v>305</v>
      </c>
      <c r="E24" s="139" t="s">
        <v>306</v>
      </c>
      <c r="G24" s="139" t="s">
        <v>307</v>
      </c>
      <c r="H24" s="139" t="s">
        <v>308</v>
      </c>
      <c r="I24" s="139" t="s">
        <v>309</v>
      </c>
      <c r="J24" s="139" t="s">
        <v>310</v>
      </c>
      <c r="K24" s="139" t="s">
        <v>311</v>
      </c>
      <c r="M24" s="139" t="s">
        <v>312</v>
      </c>
    </row>
    <row r="25" spans="1:13" s="139" customFormat="1">
      <c r="B25" s="303" t="s">
        <v>472</v>
      </c>
      <c r="C25" s="159" t="s">
        <v>313</v>
      </c>
      <c r="E25" s="159" t="s">
        <v>314</v>
      </c>
      <c r="G25" s="159" t="s">
        <v>315</v>
      </c>
      <c r="H25" s="159" t="s">
        <v>316</v>
      </c>
      <c r="I25" s="159" t="s">
        <v>317</v>
      </c>
      <c r="J25" s="159" t="s">
        <v>318</v>
      </c>
      <c r="K25" s="159" t="s">
        <v>319</v>
      </c>
      <c r="M25" s="159" t="s">
        <v>320</v>
      </c>
    </row>
    <row r="26" spans="1:13" s="139" customFormat="1"/>
    <row r="27" spans="1:13" s="139" customFormat="1">
      <c r="A27" s="139" t="s">
        <v>5</v>
      </c>
      <c r="B27" s="139" t="s">
        <v>321</v>
      </c>
      <c r="C27" s="139" t="s">
        <v>305</v>
      </c>
      <c r="D27" s="139" t="s">
        <v>27</v>
      </c>
      <c r="E27" s="139" t="s">
        <v>306</v>
      </c>
      <c r="G27" s="139" t="s">
        <v>307</v>
      </c>
      <c r="H27" s="139" t="s">
        <v>308</v>
      </c>
      <c r="I27" s="139" t="s">
        <v>309</v>
      </c>
      <c r="J27" s="139" t="s">
        <v>310</v>
      </c>
      <c r="K27" s="139" t="s">
        <v>311</v>
      </c>
      <c r="M27" s="139" t="s">
        <v>312</v>
      </c>
    </row>
    <row r="28" spans="1:13" s="139" customFormat="1">
      <c r="B28" s="159" t="str">
        <f>CONCATENATE("SIRM_ex_vivo_tissue_slice_study","_",UKxxx!B3)</f>
        <v>SIRM_ex_vivo_tissue_slice_study_UKxxx</v>
      </c>
      <c r="C28" s="159" t="s">
        <v>322</v>
      </c>
      <c r="D28" s="159" t="s">
        <v>3</v>
      </c>
      <c r="E28" s="303" t="s">
        <v>488</v>
      </c>
      <c r="G28" s="159" t="s">
        <v>315</v>
      </c>
      <c r="H28" s="159" t="s">
        <v>316</v>
      </c>
      <c r="I28" s="159" t="s">
        <v>323</v>
      </c>
      <c r="J28" s="159" t="s">
        <v>134</v>
      </c>
      <c r="K28" s="159" t="s">
        <v>324</v>
      </c>
      <c r="M28" s="159" t="s">
        <v>320</v>
      </c>
    </row>
    <row r="29" spans="1:13">
      <c r="A29" s="139"/>
      <c r="B29" s="139"/>
      <c r="C29" s="160"/>
      <c r="D29" s="160"/>
      <c r="G29" s="157"/>
      <c r="H29" s="157"/>
      <c r="I29" s="157"/>
    </row>
    <row r="30" spans="1:13">
      <c r="A30" s="175" t="s">
        <v>5</v>
      </c>
      <c r="B30" s="176" t="s">
        <v>26</v>
      </c>
      <c r="C30" s="175" t="s">
        <v>27</v>
      </c>
      <c r="D30" s="177" t="s">
        <v>28</v>
      </c>
      <c r="E30" s="175" t="s">
        <v>29</v>
      </c>
      <c r="G30" s="157"/>
      <c r="H30" s="157"/>
      <c r="I30" s="157"/>
    </row>
    <row r="31" spans="1:13">
      <c r="A31" s="175"/>
      <c r="B31" s="304" t="s">
        <v>473</v>
      </c>
      <c r="C31" s="175" t="s">
        <v>46</v>
      </c>
      <c r="D31" s="178"/>
      <c r="E31" s="179"/>
      <c r="G31" s="157"/>
      <c r="H31" s="157"/>
      <c r="I31" s="157"/>
    </row>
    <row r="32" spans="1:13">
      <c r="A32" s="139"/>
      <c r="B32" s="139"/>
      <c r="C32" s="160"/>
      <c r="D32" s="160"/>
      <c r="G32" s="157"/>
      <c r="H32" s="157"/>
      <c r="I32" s="157"/>
    </row>
    <row r="33" spans="1:9">
      <c r="A33" s="139" t="s">
        <v>5</v>
      </c>
      <c r="B33" s="139" t="s">
        <v>26</v>
      </c>
      <c r="C33" s="125" t="s">
        <v>326</v>
      </c>
      <c r="D33" s="125" t="s">
        <v>27</v>
      </c>
      <c r="E33" s="160" t="s">
        <v>343</v>
      </c>
      <c r="F33" s="160" t="s">
        <v>341</v>
      </c>
      <c r="G33" s="157"/>
      <c r="H33" s="157"/>
      <c r="I33" s="157"/>
    </row>
    <row r="34" spans="1:9">
      <c r="A34" s="139"/>
      <c r="B34" s="139" t="s">
        <v>342</v>
      </c>
      <c r="C34" s="160" t="s">
        <v>340</v>
      </c>
      <c r="D34" s="160" t="s">
        <v>344</v>
      </c>
      <c r="E34" s="161"/>
      <c r="F34" s="161"/>
      <c r="G34" s="157"/>
      <c r="H34" s="157"/>
      <c r="I34" s="157"/>
    </row>
    <row r="35" spans="1:9">
      <c r="A35" s="139"/>
      <c r="B35" s="139"/>
      <c r="C35" s="160"/>
      <c r="D35" s="160"/>
      <c r="G35" s="157"/>
      <c r="H35" s="157"/>
      <c r="I35" s="157"/>
    </row>
    <row r="36" spans="1:9" s="162" customFormat="1" ht="27" customHeight="1">
      <c r="A36" s="162" t="s">
        <v>5</v>
      </c>
      <c r="B36" s="163"/>
      <c r="C36" s="163" t="s">
        <v>325</v>
      </c>
      <c r="D36" s="282" t="s">
        <v>468</v>
      </c>
      <c r="E36" s="162" t="s">
        <v>374</v>
      </c>
      <c r="F36" s="282" t="s">
        <v>405</v>
      </c>
      <c r="G36" s="282" t="s">
        <v>469</v>
      </c>
      <c r="H36" s="283" t="s">
        <v>374</v>
      </c>
      <c r="I36" s="282" t="s">
        <v>405</v>
      </c>
    </row>
    <row r="37" spans="1:9">
      <c r="A37" s="125" t="s">
        <v>7</v>
      </c>
      <c r="B37" s="164"/>
      <c r="C37" s="164" t="s">
        <v>34</v>
      </c>
      <c r="D37" s="164" t="s">
        <v>345</v>
      </c>
      <c r="E37" s="125" t="s">
        <v>412</v>
      </c>
      <c r="F37" s="164" t="s">
        <v>411</v>
      </c>
      <c r="G37" s="164" t="s">
        <v>346</v>
      </c>
      <c r="H37" s="125" t="s">
        <v>412</v>
      </c>
      <c r="I37" s="164" t="s">
        <v>411</v>
      </c>
    </row>
    <row r="38" spans="1:9">
      <c r="B38" s="164"/>
      <c r="C38" s="305" t="str">
        <f>C16</f>
        <v>UKxxx</v>
      </c>
      <c r="D38" s="164" t="s">
        <v>342</v>
      </c>
      <c r="E38" s="165"/>
      <c r="F38" s="161"/>
      <c r="G38" s="125" t="s">
        <v>342</v>
      </c>
      <c r="H38" s="161"/>
      <c r="I38" s="161"/>
    </row>
    <row r="39" spans="1:9">
      <c r="A39" s="157"/>
      <c r="B39" s="34"/>
      <c r="C39" s="157"/>
      <c r="D39" s="157"/>
      <c r="E39" s="157"/>
      <c r="F39" s="157"/>
    </row>
    <row r="40" spans="1:9">
      <c r="A40" s="157"/>
      <c r="B40" s="139"/>
      <c r="C40" s="157"/>
      <c r="D40" s="157"/>
      <c r="E40" s="157"/>
      <c r="F40" s="157"/>
    </row>
    <row r="41" spans="1:9">
      <c r="C41" s="157"/>
    </row>
    <row r="42" spans="1:9" ht="16.5" thickBot="1">
      <c r="A42" s="162" t="s">
        <v>5</v>
      </c>
      <c r="C42" s="157"/>
      <c r="D42" s="125" t="s">
        <v>6</v>
      </c>
    </row>
    <row r="43" spans="1:9">
      <c r="A43" s="125" t="s">
        <v>7</v>
      </c>
      <c r="C43" s="166" t="s">
        <v>8</v>
      </c>
      <c r="D43" s="167" t="s">
        <v>22</v>
      </c>
      <c r="F43" s="157"/>
      <c r="G43" s="157"/>
      <c r="H43" s="157"/>
    </row>
    <row r="44" spans="1:9">
      <c r="A44" s="284" t="str">
        <f>IF(D44="","#ignore","")</f>
        <v/>
      </c>
      <c r="C44" s="168" t="s">
        <v>402</v>
      </c>
      <c r="D44" s="238">
        <v>0</v>
      </c>
      <c r="E44" s="157"/>
      <c r="F44" s="157"/>
    </row>
    <row r="45" spans="1:9">
      <c r="A45" s="284" t="str">
        <f t="shared" ref="A45:A48" si="0">IF(D45="","#ignore","")</f>
        <v/>
      </c>
      <c r="C45" s="168" t="s">
        <v>403</v>
      </c>
      <c r="D45" s="238">
        <v>24</v>
      </c>
      <c r="E45" s="157"/>
      <c r="F45" s="157"/>
    </row>
    <row r="46" spans="1:9">
      <c r="A46" s="284" t="str">
        <f t="shared" si="0"/>
        <v/>
      </c>
      <c r="C46" s="169">
        <v>3</v>
      </c>
      <c r="D46" s="238">
        <v>10</v>
      </c>
      <c r="E46" s="157"/>
      <c r="F46" s="157"/>
    </row>
    <row r="47" spans="1:9">
      <c r="A47" s="284" t="str">
        <f t="shared" si="0"/>
        <v/>
      </c>
      <c r="C47" s="169">
        <v>4</v>
      </c>
      <c r="D47" s="238" t="s">
        <v>404</v>
      </c>
      <c r="E47" s="157"/>
      <c r="F47" s="157"/>
    </row>
    <row r="48" spans="1:9" ht="16.5" thickBot="1">
      <c r="A48" s="284" t="str">
        <f t="shared" si="0"/>
        <v/>
      </c>
      <c r="C48" s="170">
        <v>5</v>
      </c>
      <c r="D48" s="333" t="s">
        <v>484</v>
      </c>
      <c r="G48" s="157"/>
      <c r="H48" s="157"/>
      <c r="I48" s="157"/>
    </row>
    <row r="49" spans="1:9">
      <c r="C49" s="160"/>
      <c r="D49" s="160"/>
      <c r="G49" s="157"/>
      <c r="H49" s="157"/>
      <c r="I49" s="157"/>
    </row>
    <row r="50" spans="1:9">
      <c r="C50" s="160"/>
      <c r="D50" s="160"/>
      <c r="G50" s="157"/>
      <c r="H50" s="157"/>
      <c r="I50" s="157"/>
    </row>
    <row r="51" spans="1:9">
      <c r="A51" s="125" t="s">
        <v>5</v>
      </c>
      <c r="C51" s="160"/>
      <c r="D51" s="160" t="s">
        <v>23</v>
      </c>
    </row>
    <row r="52" spans="1:9">
      <c r="C52" s="160"/>
      <c r="D52" s="160">
        <v>1</v>
      </c>
    </row>
    <row r="53" spans="1:9">
      <c r="C53" s="160"/>
      <c r="D53" s="160"/>
    </row>
    <row r="54" spans="1:9">
      <c r="C54" s="160"/>
      <c r="D54" s="160"/>
    </row>
    <row r="55" spans="1:9">
      <c r="C55" s="160"/>
      <c r="D55" s="164"/>
    </row>
    <row r="56" spans="1:9">
      <c r="C56" s="160"/>
      <c r="D56" s="164"/>
    </row>
    <row r="57" spans="1:9">
      <c r="A57" s="125" t="s">
        <v>5</v>
      </c>
      <c r="C57" s="160"/>
      <c r="D57" s="160" t="s">
        <v>24</v>
      </c>
    </row>
    <row r="58" spans="1:9">
      <c r="C58" s="160"/>
      <c r="D58" s="160">
        <v>1</v>
      </c>
    </row>
    <row r="59" spans="1:9">
      <c r="C59" s="160"/>
      <c r="D59" s="160"/>
    </row>
    <row r="60" spans="1:9">
      <c r="C60" s="160"/>
      <c r="D60" s="164"/>
    </row>
    <row r="61" spans="1:9">
      <c r="C61" s="160"/>
      <c r="D61" s="164"/>
    </row>
    <row r="62" spans="1:9">
      <c r="C62" s="157" t="s">
        <v>25</v>
      </c>
      <c r="D62" s="160"/>
    </row>
    <row r="63" spans="1:9">
      <c r="B63" s="171" t="s">
        <v>161</v>
      </c>
      <c r="C63" s="172"/>
      <c r="D63" s="153"/>
      <c r="E63" s="153"/>
    </row>
    <row r="64" spans="1:9">
      <c r="B64" s="171" t="s">
        <v>162</v>
      </c>
      <c r="C64" s="161"/>
    </row>
    <row r="66" spans="1:17" ht="31.5">
      <c r="A66" s="162" t="s">
        <v>5</v>
      </c>
      <c r="B66" s="125" t="s">
        <v>26</v>
      </c>
      <c r="C66" s="125" t="s">
        <v>326</v>
      </c>
      <c r="D66" s="125" t="s">
        <v>27</v>
      </c>
      <c r="E66" s="173" t="s">
        <v>28</v>
      </c>
      <c r="F66" s="174" t="s">
        <v>29</v>
      </c>
      <c r="I66" s="375" t="s">
        <v>492</v>
      </c>
      <c r="J66" s="375" t="s">
        <v>493</v>
      </c>
      <c r="K66" s="375" t="s">
        <v>494</v>
      </c>
      <c r="L66" s="375" t="s">
        <v>495</v>
      </c>
      <c r="M66" s="375" t="s">
        <v>493</v>
      </c>
      <c r="N66" s="375" t="s">
        <v>494</v>
      </c>
      <c r="O66" s="375" t="s">
        <v>495</v>
      </c>
      <c r="P66" s="375" t="s">
        <v>493</v>
      </c>
      <c r="Q66" s="375" t="s">
        <v>494</v>
      </c>
    </row>
    <row r="67" spans="1:17">
      <c r="B67" s="161" t="s">
        <v>368</v>
      </c>
      <c r="C67" s="125" t="s">
        <v>338</v>
      </c>
      <c r="D67" s="125" t="s">
        <v>30</v>
      </c>
      <c r="E67" s="125" t="s">
        <v>329</v>
      </c>
      <c r="F67" s="335" t="s">
        <v>330</v>
      </c>
      <c r="I67" s="376" t="s">
        <v>265</v>
      </c>
      <c r="J67" s="377">
        <v>0.45</v>
      </c>
      <c r="K67" s="377" t="s">
        <v>496</v>
      </c>
      <c r="L67" s="377"/>
      <c r="M67" s="377"/>
      <c r="N67" s="377"/>
      <c r="O67" s="377"/>
      <c r="P67" s="377"/>
      <c r="Q67" s="378"/>
    </row>
    <row r="68" spans="1:17">
      <c r="B68" s="161" t="s">
        <v>369</v>
      </c>
      <c r="C68" s="125" t="s">
        <v>338</v>
      </c>
      <c r="D68" s="125" t="s">
        <v>30</v>
      </c>
      <c r="E68" s="125" t="s">
        <v>329</v>
      </c>
      <c r="F68" s="335" t="s">
        <v>332</v>
      </c>
      <c r="I68" s="379" t="s">
        <v>265</v>
      </c>
      <c r="J68" s="380">
        <v>0.45</v>
      </c>
      <c r="K68" s="380" t="s">
        <v>496</v>
      </c>
      <c r="L68" s="380" t="s">
        <v>74</v>
      </c>
      <c r="M68" s="380">
        <v>100</v>
      </c>
      <c r="N68" s="380" t="s">
        <v>497</v>
      </c>
      <c r="O68" s="380"/>
      <c r="P68" s="380"/>
      <c r="Q68" s="381"/>
    </row>
    <row r="69" spans="1:17">
      <c r="B69" s="161"/>
      <c r="C69" s="125" t="s">
        <v>338</v>
      </c>
      <c r="D69" s="125" t="s">
        <v>30</v>
      </c>
      <c r="E69" s="125" t="s">
        <v>329</v>
      </c>
      <c r="F69" s="335" t="s">
        <v>331</v>
      </c>
      <c r="I69" s="379" t="s">
        <v>498</v>
      </c>
      <c r="J69" s="380">
        <v>0.45</v>
      </c>
      <c r="K69" s="380" t="s">
        <v>496</v>
      </c>
      <c r="L69" s="380"/>
      <c r="M69" s="380"/>
      <c r="N69" s="380"/>
      <c r="O69" s="380"/>
      <c r="P69" s="380"/>
      <c r="Q69" s="381"/>
    </row>
    <row r="70" spans="1:17">
      <c r="B70" s="161"/>
      <c r="C70" s="125" t="s">
        <v>338</v>
      </c>
      <c r="D70" s="125" t="s">
        <v>30</v>
      </c>
      <c r="E70" s="125" t="s">
        <v>329</v>
      </c>
      <c r="F70" s="335" t="s">
        <v>333</v>
      </c>
      <c r="I70" s="379" t="s">
        <v>498</v>
      </c>
      <c r="J70" s="380">
        <v>0.45</v>
      </c>
      <c r="K70" s="380" t="s">
        <v>496</v>
      </c>
      <c r="L70" s="380" t="s">
        <v>74</v>
      </c>
      <c r="M70" s="380">
        <v>100</v>
      </c>
      <c r="N70" s="380" t="s">
        <v>497</v>
      </c>
      <c r="O70" s="380"/>
      <c r="P70" s="380"/>
      <c r="Q70" s="381"/>
    </row>
    <row r="71" spans="1:17">
      <c r="B71" s="161"/>
      <c r="C71" s="125" t="s">
        <v>338</v>
      </c>
      <c r="D71" s="125" t="s">
        <v>30</v>
      </c>
      <c r="E71" s="125" t="s">
        <v>329</v>
      </c>
      <c r="F71" s="335" t="s">
        <v>330</v>
      </c>
      <c r="I71" s="379"/>
      <c r="J71" s="380"/>
      <c r="K71" s="380"/>
      <c r="L71" s="380"/>
      <c r="M71" s="380"/>
      <c r="N71" s="380"/>
      <c r="O71" s="380"/>
      <c r="P71" s="380"/>
      <c r="Q71" s="381"/>
    </row>
    <row r="72" spans="1:17">
      <c r="B72" s="161"/>
      <c r="C72" s="125" t="s">
        <v>338</v>
      </c>
      <c r="D72" s="125" t="s">
        <v>30</v>
      </c>
      <c r="E72" s="125" t="s">
        <v>329</v>
      </c>
      <c r="F72" s="335" t="s">
        <v>332</v>
      </c>
      <c r="I72" s="379"/>
      <c r="J72" s="380"/>
      <c r="K72" s="380"/>
      <c r="L72" s="380"/>
      <c r="M72" s="380"/>
      <c r="N72" s="380"/>
      <c r="O72" s="380"/>
      <c r="P72" s="380"/>
      <c r="Q72" s="381"/>
    </row>
    <row r="73" spans="1:17">
      <c r="B73" s="161"/>
      <c r="C73" s="125" t="s">
        <v>338</v>
      </c>
      <c r="D73" s="125" t="s">
        <v>30</v>
      </c>
      <c r="E73" s="125" t="s">
        <v>329</v>
      </c>
      <c r="F73" s="335" t="s">
        <v>330</v>
      </c>
      <c r="I73" s="379"/>
      <c r="J73" s="380"/>
      <c r="K73" s="380"/>
      <c r="L73" s="380"/>
      <c r="M73" s="380"/>
      <c r="N73" s="380"/>
      <c r="O73" s="380"/>
      <c r="P73" s="380"/>
      <c r="Q73" s="381"/>
    </row>
    <row r="74" spans="1:17">
      <c r="B74" s="161"/>
      <c r="C74" s="125" t="s">
        <v>338</v>
      </c>
      <c r="D74" s="125" t="s">
        <v>30</v>
      </c>
      <c r="E74" s="125" t="s">
        <v>329</v>
      </c>
      <c r="F74" s="335" t="s">
        <v>330</v>
      </c>
      <c r="I74" s="382"/>
      <c r="J74" s="383"/>
      <c r="K74" s="383"/>
      <c r="L74" s="383"/>
      <c r="M74" s="383"/>
      <c r="N74" s="383"/>
      <c r="O74" s="383"/>
      <c r="P74" s="383"/>
      <c r="Q74" s="384"/>
    </row>
    <row r="76" spans="1:17" s="175" customFormat="1">
      <c r="A76" s="175" t="s">
        <v>5</v>
      </c>
      <c r="B76" s="176" t="s">
        <v>26</v>
      </c>
      <c r="C76" s="175" t="s">
        <v>27</v>
      </c>
      <c r="D76" s="177" t="s">
        <v>28</v>
      </c>
      <c r="E76" s="175" t="s">
        <v>29</v>
      </c>
    </row>
    <row r="77" spans="1:17" s="175" customFormat="1">
      <c r="B77" s="176" t="s">
        <v>395</v>
      </c>
      <c r="C77" s="175" t="s">
        <v>46</v>
      </c>
      <c r="D77" s="178"/>
      <c r="E77" s="179"/>
    </row>
    <row r="78" spans="1:17" s="175" customFormat="1">
      <c r="B78" s="176" t="s">
        <v>396</v>
      </c>
      <c r="C78" s="175" t="s">
        <v>41</v>
      </c>
      <c r="D78" s="179"/>
      <c r="E78" s="179"/>
      <c r="F78" s="177"/>
    </row>
    <row r="79" spans="1:17" s="175" customFormat="1">
      <c r="B79" s="176"/>
      <c r="F79" s="177"/>
    </row>
    <row r="80" spans="1:17" s="175" customFormat="1">
      <c r="A80" s="139" t="s">
        <v>5</v>
      </c>
      <c r="B80" s="139" t="s">
        <v>26</v>
      </c>
      <c r="C80" s="175" t="s">
        <v>326</v>
      </c>
      <c r="D80" s="175" t="s">
        <v>27</v>
      </c>
      <c r="E80" s="180" t="s">
        <v>343</v>
      </c>
      <c r="F80" s="180" t="s">
        <v>341</v>
      </c>
      <c r="G80" s="181"/>
      <c r="H80" s="181"/>
      <c r="I80" s="181"/>
    </row>
    <row r="81" spans="1:19" s="175" customFormat="1">
      <c r="A81" s="139"/>
      <c r="B81" s="176" t="s">
        <v>397</v>
      </c>
      <c r="C81" s="175" t="s">
        <v>398</v>
      </c>
      <c r="D81" s="175" t="s">
        <v>344</v>
      </c>
      <c r="E81" s="178"/>
      <c r="F81" s="178"/>
      <c r="G81" s="181"/>
      <c r="H81" s="181"/>
      <c r="I81" s="181"/>
    </row>
    <row r="82" spans="1:19" s="175" customFormat="1">
      <c r="A82" s="139"/>
      <c r="B82" s="139" t="s">
        <v>399</v>
      </c>
      <c r="C82" s="180" t="s">
        <v>400</v>
      </c>
      <c r="D82" s="180" t="s">
        <v>344</v>
      </c>
      <c r="E82" s="179"/>
      <c r="F82" s="179"/>
      <c r="G82" s="181"/>
      <c r="H82" s="181"/>
      <c r="I82" s="181"/>
    </row>
    <row r="83" spans="1:19" s="175" customFormat="1">
      <c r="B83" s="176"/>
      <c r="F83" s="177"/>
    </row>
    <row r="84" spans="1:19">
      <c r="A84" s="125" t="s">
        <v>5</v>
      </c>
      <c r="B84" s="164"/>
      <c r="C84" s="164" t="s">
        <v>328</v>
      </c>
      <c r="D84" s="125" t="s">
        <v>326</v>
      </c>
      <c r="E84" s="285" t="s">
        <v>443</v>
      </c>
      <c r="F84" s="164" t="s">
        <v>32</v>
      </c>
      <c r="P84" s="175" t="s">
        <v>350</v>
      </c>
      <c r="Q84" s="175" t="s">
        <v>426</v>
      </c>
      <c r="R84" s="175" t="s">
        <v>408</v>
      </c>
      <c r="S84" s="125" t="s">
        <v>405</v>
      </c>
    </row>
    <row r="85" spans="1:19">
      <c r="A85" s="125" t="s">
        <v>7</v>
      </c>
      <c r="B85" s="162" t="s">
        <v>33</v>
      </c>
      <c r="C85" s="160" t="s">
        <v>34</v>
      </c>
      <c r="D85" s="125" t="s">
        <v>327</v>
      </c>
      <c r="E85" s="160" t="s">
        <v>35</v>
      </c>
      <c r="F85" s="164" t="s">
        <v>36</v>
      </c>
      <c r="G85" s="125" t="s">
        <v>75</v>
      </c>
      <c r="H85" s="164" t="s">
        <v>37</v>
      </c>
      <c r="I85" s="125" t="s">
        <v>102</v>
      </c>
      <c r="J85" s="125" t="s">
        <v>370</v>
      </c>
      <c r="K85" s="125" t="s">
        <v>371</v>
      </c>
      <c r="L85" s="286" t="s">
        <v>444</v>
      </c>
      <c r="M85" s="286" t="s">
        <v>445</v>
      </c>
      <c r="N85" s="286" t="s">
        <v>74</v>
      </c>
      <c r="P85" s="175" t="s">
        <v>409</v>
      </c>
      <c r="Q85" s="175" t="s">
        <v>411</v>
      </c>
      <c r="R85" s="175" t="s">
        <v>410</v>
      </c>
      <c r="S85" s="125" t="s">
        <v>411</v>
      </c>
    </row>
    <row r="86" spans="1:19" ht="18.75">
      <c r="A86" s="312" t="str">
        <f>IF(ISBLANK(F86),"#ignore","")</f>
        <v/>
      </c>
      <c r="B86" s="156" t="s">
        <v>105</v>
      </c>
      <c r="C86" s="287" t="str">
        <f>CONCATENATE(B86,"_",H86,"_",I86,"_",E86,"_",G86,"_", J86,"_",K86,"_slice")</f>
        <v>01_UKxxx_CA_13C6Glc_Ctl_ddmmmyy_UKy_AL_slice</v>
      </c>
      <c r="D86" s="288" t="str">
        <f>CONCATENATE(H86,"-",(IF(I86="CA","tumor","nontumor")))</f>
        <v>UKxxx-tumor</v>
      </c>
      <c r="E86" s="191" t="s">
        <v>368</v>
      </c>
      <c r="F86" s="191">
        <v>1</v>
      </c>
      <c r="G86" s="289" t="str">
        <f>TEXT(UKxxx!$B$2,"ddmmmyy")</f>
        <v>ddmmmyy</v>
      </c>
      <c r="H86" s="288" t="str">
        <f>UKxxx!$B$3</f>
        <v>UKxxx</v>
      </c>
      <c r="I86" s="192" t="s">
        <v>104</v>
      </c>
      <c r="J86" s="288" t="s">
        <v>372</v>
      </c>
      <c r="K86" s="288" t="s">
        <v>373</v>
      </c>
      <c r="L86" s="290" t="s">
        <v>446</v>
      </c>
      <c r="M86" s="290" t="s">
        <v>447</v>
      </c>
      <c r="N86" s="192"/>
      <c r="P86" s="175" t="s">
        <v>397</v>
      </c>
      <c r="Q86" s="175"/>
      <c r="R86" s="175" t="s">
        <v>399</v>
      </c>
    </row>
    <row r="87" spans="1:19" ht="18.75">
      <c r="A87" s="312" t="str">
        <f t="shared" ref="A87:A119" si="1">IF(ISBLANK(F87),"#ignore","")</f>
        <v/>
      </c>
      <c r="B87" s="156" t="s">
        <v>106</v>
      </c>
      <c r="C87" s="287" t="str">
        <f t="shared" ref="C87:C102" si="2">CONCATENATE(B87,"_",H87,"_",I87,"_",E87,"_",G87,"_", J87,"_",K87,"_slice")</f>
        <v>02_UKxxx_CA_13C6Glc_Ctl_ddmmmyy_UKy_AL_slice</v>
      </c>
      <c r="D87" s="288" t="str">
        <f t="shared" ref="D87:D119" si="3">CONCATENATE(H87,"-",(IF(I87="CA","tumor","nontumor")))</f>
        <v>UKxxx-tumor</v>
      </c>
      <c r="E87" s="191" t="s">
        <v>368</v>
      </c>
      <c r="F87" s="191">
        <v>2</v>
      </c>
      <c r="G87" s="289" t="str">
        <f>TEXT(UKxxx!$B$2,"ddmmmyy")</f>
        <v>ddmmmyy</v>
      </c>
      <c r="H87" s="288" t="str">
        <f>UKxxx!$B$3</f>
        <v>UKxxx</v>
      </c>
      <c r="I87" s="192" t="s">
        <v>104</v>
      </c>
      <c r="J87" s="288" t="s">
        <v>372</v>
      </c>
      <c r="K87" s="288" t="s">
        <v>373</v>
      </c>
      <c r="L87" s="290" t="s">
        <v>446</v>
      </c>
      <c r="M87" s="290" t="s">
        <v>447</v>
      </c>
      <c r="N87" s="192"/>
      <c r="P87" s="175" t="s">
        <v>397</v>
      </c>
      <c r="Q87" s="175"/>
      <c r="R87" s="175" t="s">
        <v>399</v>
      </c>
    </row>
    <row r="88" spans="1:19" ht="18.75">
      <c r="A88" s="312" t="str">
        <f t="shared" si="1"/>
        <v/>
      </c>
      <c r="B88" s="156" t="s">
        <v>107</v>
      </c>
      <c r="C88" s="287" t="str">
        <f t="shared" si="2"/>
        <v>03_UKxxx_CA_13C6Glc_100ugWGP_ddmmmyy_UKy_AL_slice</v>
      </c>
      <c r="D88" s="288" t="str">
        <f t="shared" si="3"/>
        <v>UKxxx-tumor</v>
      </c>
      <c r="E88" s="191" t="s">
        <v>369</v>
      </c>
      <c r="F88" s="191">
        <v>1</v>
      </c>
      <c r="G88" s="289" t="str">
        <f>TEXT(UKxxx!$B$2,"ddmmmyy")</f>
        <v>ddmmmyy</v>
      </c>
      <c r="H88" s="288" t="str">
        <f>UKxxx!$B$3</f>
        <v>UKxxx</v>
      </c>
      <c r="I88" s="192" t="s">
        <v>104</v>
      </c>
      <c r="J88" s="288" t="s">
        <v>372</v>
      </c>
      <c r="K88" s="288" t="s">
        <v>373</v>
      </c>
      <c r="L88" s="290" t="s">
        <v>446</v>
      </c>
      <c r="M88" s="290" t="s">
        <v>447</v>
      </c>
      <c r="N88" s="290" t="s">
        <v>448</v>
      </c>
      <c r="P88" s="175" t="s">
        <v>397</v>
      </c>
      <c r="Q88" s="175"/>
      <c r="R88" s="175" t="s">
        <v>399</v>
      </c>
    </row>
    <row r="89" spans="1:19" ht="18.75">
      <c r="A89" s="312" t="str">
        <f t="shared" si="1"/>
        <v/>
      </c>
      <c r="B89" s="156" t="s">
        <v>108</v>
      </c>
      <c r="C89" s="287" t="str">
        <f t="shared" si="2"/>
        <v>04_UKxxx_CA_13C6Glc_100ugWGP_ddmmmyy_UKy_AL_slice</v>
      </c>
      <c r="D89" s="288" t="str">
        <f t="shared" si="3"/>
        <v>UKxxx-tumor</v>
      </c>
      <c r="E89" s="191" t="s">
        <v>369</v>
      </c>
      <c r="F89" s="191">
        <v>2</v>
      </c>
      <c r="G89" s="289" t="str">
        <f>TEXT(UKxxx!$B$2,"ddmmmyy")</f>
        <v>ddmmmyy</v>
      </c>
      <c r="H89" s="288" t="str">
        <f>UKxxx!$B$3</f>
        <v>UKxxx</v>
      </c>
      <c r="I89" s="192" t="s">
        <v>104</v>
      </c>
      <c r="J89" s="288" t="s">
        <v>372</v>
      </c>
      <c r="K89" s="288" t="s">
        <v>373</v>
      </c>
      <c r="L89" s="290" t="s">
        <v>446</v>
      </c>
      <c r="M89" s="290" t="s">
        <v>447</v>
      </c>
      <c r="N89" s="290" t="s">
        <v>448</v>
      </c>
      <c r="P89" s="175" t="s">
        <v>397</v>
      </c>
      <c r="Q89" s="175"/>
      <c r="R89" s="175" t="s">
        <v>399</v>
      </c>
    </row>
    <row r="90" spans="1:19" ht="18.75">
      <c r="A90" s="312" t="str">
        <f t="shared" si="1"/>
        <v/>
      </c>
      <c r="B90" s="156" t="s">
        <v>109</v>
      </c>
      <c r="C90" s="287" t="str">
        <f t="shared" si="2"/>
        <v>05_UKxxx_CA_13C6Glc_100ugWGP_ddmmmyy_UKy_AL_slice</v>
      </c>
      <c r="D90" s="288" t="str">
        <f t="shared" si="3"/>
        <v>UKxxx-tumor</v>
      </c>
      <c r="E90" s="191" t="s">
        <v>369</v>
      </c>
      <c r="F90" s="191">
        <v>3</v>
      </c>
      <c r="G90" s="289" t="str">
        <f>TEXT(UKxxx!$B$2,"ddmmmyy")</f>
        <v>ddmmmyy</v>
      </c>
      <c r="H90" s="288" t="str">
        <f>UKxxx!$B$3</f>
        <v>UKxxx</v>
      </c>
      <c r="I90" s="192" t="s">
        <v>104</v>
      </c>
      <c r="J90" s="288" t="s">
        <v>372</v>
      </c>
      <c r="K90" s="288" t="s">
        <v>373</v>
      </c>
      <c r="L90" s="290" t="s">
        <v>446</v>
      </c>
      <c r="M90" s="290" t="s">
        <v>447</v>
      </c>
      <c r="N90" s="290" t="s">
        <v>448</v>
      </c>
      <c r="P90" s="175" t="s">
        <v>397</v>
      </c>
      <c r="Q90" s="175"/>
      <c r="R90" s="175" t="s">
        <v>399</v>
      </c>
    </row>
    <row r="91" spans="1:19" ht="18.75">
      <c r="A91" s="312" t="str">
        <f t="shared" si="1"/>
        <v>#ignore</v>
      </c>
      <c r="B91" s="156" t="s">
        <v>110</v>
      </c>
      <c r="C91" s="287" t="str">
        <f t="shared" si="2"/>
        <v>06_UKxxx___ddmmmyy_UKy_AL_slice</v>
      </c>
      <c r="D91" s="288" t="str">
        <f t="shared" si="3"/>
        <v>UKxxx-nontumor</v>
      </c>
      <c r="E91" s="191"/>
      <c r="F91" s="191"/>
      <c r="G91" s="289" t="str">
        <f>TEXT(UKxxx!$B$2,"ddmmmyy")</f>
        <v>ddmmmyy</v>
      </c>
      <c r="H91" s="288" t="str">
        <f>UKxxx!$B$3</f>
        <v>UKxxx</v>
      </c>
      <c r="I91" s="192"/>
      <c r="J91" s="288" t="s">
        <v>372</v>
      </c>
      <c r="K91" s="288" t="s">
        <v>373</v>
      </c>
      <c r="L91" s="192"/>
      <c r="M91" s="192"/>
      <c r="N91" s="192"/>
      <c r="P91" s="175" t="s">
        <v>397</v>
      </c>
      <c r="Q91" s="175"/>
      <c r="R91" s="175" t="s">
        <v>399</v>
      </c>
    </row>
    <row r="92" spans="1:19" ht="18.75">
      <c r="A92" s="312" t="str">
        <f t="shared" si="1"/>
        <v>#ignore</v>
      </c>
      <c r="B92" s="156" t="s">
        <v>111</v>
      </c>
      <c r="C92" s="287" t="str">
        <f t="shared" si="2"/>
        <v>07_UKxxx___ddmmmyy_UKy_AL_slice</v>
      </c>
      <c r="D92" s="288" t="str">
        <f t="shared" si="3"/>
        <v>UKxxx-nontumor</v>
      </c>
      <c r="E92" s="191"/>
      <c r="F92" s="191"/>
      <c r="G92" s="289" t="str">
        <f>TEXT(UKxxx!$B$2,"ddmmmyy")</f>
        <v>ddmmmyy</v>
      </c>
      <c r="H92" s="288" t="str">
        <f>UKxxx!$B$3</f>
        <v>UKxxx</v>
      </c>
      <c r="I92" s="192"/>
      <c r="J92" s="288" t="s">
        <v>372</v>
      </c>
      <c r="K92" s="288" t="s">
        <v>373</v>
      </c>
      <c r="L92" s="192"/>
      <c r="M92" s="192"/>
      <c r="N92" s="192"/>
      <c r="P92" s="175" t="s">
        <v>397</v>
      </c>
      <c r="Q92" s="175"/>
      <c r="R92" s="175" t="s">
        <v>399</v>
      </c>
    </row>
    <row r="93" spans="1:19" ht="18.75">
      <c r="A93" s="312" t="str">
        <f t="shared" si="1"/>
        <v>#ignore</v>
      </c>
      <c r="B93" s="156" t="s">
        <v>112</v>
      </c>
      <c r="C93" s="287" t="str">
        <f t="shared" si="2"/>
        <v>08_UKxxx___ddmmmyy_UKy_AL_slice</v>
      </c>
      <c r="D93" s="288" t="str">
        <f t="shared" si="3"/>
        <v>UKxxx-nontumor</v>
      </c>
      <c r="E93" s="191"/>
      <c r="F93" s="191"/>
      <c r="G93" s="289" t="str">
        <f>TEXT(UKxxx!$B$2,"ddmmmyy")</f>
        <v>ddmmmyy</v>
      </c>
      <c r="H93" s="288" t="str">
        <f>UKxxx!$B$3</f>
        <v>UKxxx</v>
      </c>
      <c r="I93" s="192"/>
      <c r="J93" s="288" t="s">
        <v>372</v>
      </c>
      <c r="K93" s="288" t="s">
        <v>373</v>
      </c>
      <c r="L93" s="192"/>
      <c r="M93" s="192"/>
      <c r="N93" s="192"/>
      <c r="P93" s="175" t="s">
        <v>397</v>
      </c>
      <c r="Q93" s="175"/>
      <c r="R93" s="175" t="s">
        <v>399</v>
      </c>
    </row>
    <row r="94" spans="1:19" ht="18.75">
      <c r="A94" s="312" t="str">
        <f t="shared" si="1"/>
        <v>#ignore</v>
      </c>
      <c r="B94" s="156" t="s">
        <v>142</v>
      </c>
      <c r="C94" s="287" t="str">
        <f t="shared" si="2"/>
        <v>09_UKxxx___ddmmmyy_UKy_AL_slice</v>
      </c>
      <c r="D94" s="288" t="str">
        <f t="shared" si="3"/>
        <v>UKxxx-nontumor</v>
      </c>
      <c r="E94" s="191"/>
      <c r="F94" s="191"/>
      <c r="G94" s="289" t="str">
        <f>TEXT(UKxxx!$B$2,"ddmmmyy")</f>
        <v>ddmmmyy</v>
      </c>
      <c r="H94" s="288" t="str">
        <f>UKxxx!$B$3</f>
        <v>UKxxx</v>
      </c>
      <c r="I94" s="192"/>
      <c r="J94" s="288" t="s">
        <v>372</v>
      </c>
      <c r="K94" s="288" t="s">
        <v>373</v>
      </c>
      <c r="L94" s="192"/>
      <c r="M94" s="192"/>
      <c r="N94" s="192"/>
      <c r="P94" s="175" t="s">
        <v>397</v>
      </c>
      <c r="Q94" s="175"/>
      <c r="R94" s="175" t="s">
        <v>399</v>
      </c>
    </row>
    <row r="95" spans="1:19" ht="18.75">
      <c r="A95" s="312" t="str">
        <f t="shared" si="1"/>
        <v>#ignore</v>
      </c>
      <c r="B95" s="156" t="s">
        <v>113</v>
      </c>
      <c r="C95" s="287" t="str">
        <f t="shared" si="2"/>
        <v>10_UKxxx___ddmmmyy_UKy_AL_slice</v>
      </c>
      <c r="D95" s="288" t="str">
        <f t="shared" si="3"/>
        <v>UKxxx-nontumor</v>
      </c>
      <c r="E95" s="191"/>
      <c r="F95" s="191"/>
      <c r="G95" s="289" t="str">
        <f>TEXT(UKxxx!$B$2,"ddmmmyy")</f>
        <v>ddmmmyy</v>
      </c>
      <c r="H95" s="288" t="str">
        <f>UKxxx!$B$3</f>
        <v>UKxxx</v>
      </c>
      <c r="I95" s="192"/>
      <c r="J95" s="288" t="s">
        <v>372</v>
      </c>
      <c r="K95" s="288" t="s">
        <v>373</v>
      </c>
      <c r="L95" s="192"/>
      <c r="M95" s="192"/>
      <c r="N95" s="192"/>
      <c r="P95" s="175" t="s">
        <v>397</v>
      </c>
      <c r="Q95" s="175"/>
      <c r="R95" s="175" t="s">
        <v>399</v>
      </c>
    </row>
    <row r="96" spans="1:19" ht="18.75">
      <c r="A96" s="312" t="str">
        <f t="shared" si="1"/>
        <v>#ignore</v>
      </c>
      <c r="B96" s="156" t="s">
        <v>240</v>
      </c>
      <c r="C96" s="287" t="str">
        <f t="shared" si="2"/>
        <v>11_UKxxx___ddmmmyy_UKy_AL_slice</v>
      </c>
      <c r="D96" s="288" t="str">
        <f t="shared" si="3"/>
        <v>UKxxx-nontumor</v>
      </c>
      <c r="E96" s="191"/>
      <c r="F96" s="191"/>
      <c r="G96" s="289" t="str">
        <f>TEXT(UKxxx!$B$2,"ddmmmyy")</f>
        <v>ddmmmyy</v>
      </c>
      <c r="H96" s="288" t="str">
        <f>UKxxx!$B$3</f>
        <v>UKxxx</v>
      </c>
      <c r="I96" s="192"/>
      <c r="J96" s="288" t="s">
        <v>372</v>
      </c>
      <c r="K96" s="288" t="s">
        <v>373</v>
      </c>
      <c r="L96" s="192"/>
      <c r="M96" s="192"/>
      <c r="N96" s="192"/>
      <c r="P96" s="175" t="s">
        <v>397</v>
      </c>
      <c r="Q96" s="175"/>
      <c r="R96" s="175" t="s">
        <v>399</v>
      </c>
    </row>
    <row r="97" spans="1:18" ht="18.75">
      <c r="A97" s="312" t="str">
        <f t="shared" si="1"/>
        <v>#ignore</v>
      </c>
      <c r="B97" s="156" t="s">
        <v>241</v>
      </c>
      <c r="C97" s="287" t="str">
        <f t="shared" si="2"/>
        <v>12_UKxxx___ddmmmyy_UKy_AL_slice</v>
      </c>
      <c r="D97" s="288" t="str">
        <f t="shared" si="3"/>
        <v>UKxxx-nontumor</v>
      </c>
      <c r="E97" s="191"/>
      <c r="F97" s="191"/>
      <c r="G97" s="289" t="str">
        <f>TEXT(UKxxx!$B$2,"ddmmmyy")</f>
        <v>ddmmmyy</v>
      </c>
      <c r="H97" s="288" t="str">
        <f>UKxxx!$B$3</f>
        <v>UKxxx</v>
      </c>
      <c r="I97" s="192"/>
      <c r="J97" s="288" t="s">
        <v>372</v>
      </c>
      <c r="K97" s="288" t="s">
        <v>373</v>
      </c>
      <c r="L97" s="192"/>
      <c r="M97" s="192"/>
      <c r="N97" s="192"/>
      <c r="P97" s="175" t="s">
        <v>397</v>
      </c>
      <c r="Q97" s="175"/>
      <c r="R97" s="175" t="s">
        <v>399</v>
      </c>
    </row>
    <row r="98" spans="1:18" ht="18.75">
      <c r="A98" s="312" t="str">
        <f t="shared" si="1"/>
        <v>#ignore</v>
      </c>
      <c r="B98" s="156" t="s">
        <v>242</v>
      </c>
      <c r="C98" s="287" t="str">
        <f t="shared" si="2"/>
        <v>13_UKxxx___ddmmmyy_UKy_AL_slice</v>
      </c>
      <c r="D98" s="288" t="str">
        <f t="shared" si="3"/>
        <v>UKxxx-nontumor</v>
      </c>
      <c r="E98" s="191"/>
      <c r="F98" s="191"/>
      <c r="G98" s="289" t="str">
        <f>TEXT(UKxxx!$B$2,"ddmmmyy")</f>
        <v>ddmmmyy</v>
      </c>
      <c r="H98" s="288" t="str">
        <f>UKxxx!$B$3</f>
        <v>UKxxx</v>
      </c>
      <c r="I98" s="192"/>
      <c r="J98" s="288" t="s">
        <v>372</v>
      </c>
      <c r="K98" s="288" t="s">
        <v>373</v>
      </c>
      <c r="L98" s="192"/>
      <c r="M98" s="192"/>
      <c r="N98" s="192"/>
      <c r="P98" s="175" t="s">
        <v>397</v>
      </c>
      <c r="Q98" s="175"/>
      <c r="R98" s="175" t="s">
        <v>399</v>
      </c>
    </row>
    <row r="99" spans="1:18" ht="18.75">
      <c r="A99" s="312" t="str">
        <f t="shared" si="1"/>
        <v>#ignore</v>
      </c>
      <c r="B99" s="156" t="s">
        <v>243</v>
      </c>
      <c r="C99" s="287" t="str">
        <f t="shared" si="2"/>
        <v>14_UKxxx___ddmmmyy_UKy_AL_slice</v>
      </c>
      <c r="D99" s="288" t="str">
        <f t="shared" si="3"/>
        <v>UKxxx-nontumor</v>
      </c>
      <c r="E99" s="191"/>
      <c r="F99" s="191"/>
      <c r="G99" s="289" t="str">
        <f>TEXT(UKxxx!$B$2,"ddmmmyy")</f>
        <v>ddmmmyy</v>
      </c>
      <c r="H99" s="288" t="str">
        <f>UKxxx!$B$3</f>
        <v>UKxxx</v>
      </c>
      <c r="I99" s="192"/>
      <c r="J99" s="288" t="s">
        <v>372</v>
      </c>
      <c r="K99" s="288" t="s">
        <v>373</v>
      </c>
      <c r="L99" s="192"/>
      <c r="M99" s="192"/>
      <c r="N99" s="192"/>
      <c r="P99" s="175" t="s">
        <v>397</v>
      </c>
      <c r="Q99" s="175"/>
      <c r="R99" s="175" t="s">
        <v>399</v>
      </c>
    </row>
    <row r="100" spans="1:18" ht="18.75">
      <c r="A100" s="312" t="str">
        <f t="shared" si="1"/>
        <v>#ignore</v>
      </c>
      <c r="B100" s="156" t="s">
        <v>244</v>
      </c>
      <c r="C100" s="287" t="str">
        <f t="shared" si="2"/>
        <v>15_UKxxx___ddmmmyy_UKy_AL_slice</v>
      </c>
      <c r="D100" s="288" t="str">
        <f t="shared" si="3"/>
        <v>UKxxx-nontumor</v>
      </c>
      <c r="E100" s="191"/>
      <c r="F100" s="191"/>
      <c r="G100" s="289" t="str">
        <f>TEXT(UKxxx!$B$2,"ddmmmyy")</f>
        <v>ddmmmyy</v>
      </c>
      <c r="H100" s="288" t="str">
        <f>UKxxx!$B$3</f>
        <v>UKxxx</v>
      </c>
      <c r="I100" s="192"/>
      <c r="J100" s="288" t="s">
        <v>372</v>
      </c>
      <c r="K100" s="288" t="s">
        <v>373</v>
      </c>
      <c r="L100" s="192"/>
      <c r="M100" s="192"/>
      <c r="N100" s="192"/>
      <c r="P100" s="175" t="s">
        <v>397</v>
      </c>
      <c r="Q100" s="175"/>
      <c r="R100" s="175" t="s">
        <v>399</v>
      </c>
    </row>
    <row r="101" spans="1:18" ht="18.75">
      <c r="A101" s="312" t="str">
        <f t="shared" si="1"/>
        <v>#ignore</v>
      </c>
      <c r="B101" s="156" t="s">
        <v>245</v>
      </c>
      <c r="C101" s="287" t="str">
        <f t="shared" si="2"/>
        <v>16_UKxxx___ddmmmyy_UKy_AL_slice</v>
      </c>
      <c r="D101" s="288" t="str">
        <f t="shared" si="3"/>
        <v>UKxxx-nontumor</v>
      </c>
      <c r="E101" s="191"/>
      <c r="F101" s="191"/>
      <c r="G101" s="289" t="str">
        <f>TEXT(UKxxx!$B$2,"ddmmmyy")</f>
        <v>ddmmmyy</v>
      </c>
      <c r="H101" s="288" t="str">
        <f>UKxxx!$B$3</f>
        <v>UKxxx</v>
      </c>
      <c r="I101" s="192"/>
      <c r="J101" s="288" t="s">
        <v>372</v>
      </c>
      <c r="K101" s="288" t="s">
        <v>373</v>
      </c>
      <c r="L101" s="192"/>
      <c r="M101" s="192"/>
      <c r="N101" s="192"/>
      <c r="P101" s="175" t="s">
        <v>397</v>
      </c>
      <c r="Q101" s="175"/>
      <c r="R101" s="175" t="s">
        <v>399</v>
      </c>
    </row>
    <row r="102" spans="1:18" ht="18.75">
      <c r="A102" s="312" t="str">
        <f t="shared" si="1"/>
        <v>#ignore</v>
      </c>
      <c r="B102" s="156" t="s">
        <v>246</v>
      </c>
      <c r="C102" s="287" t="str">
        <f t="shared" si="2"/>
        <v>17_UKxxx___ddmmmyy_UKy_AL_slice</v>
      </c>
      <c r="D102" s="288" t="str">
        <f t="shared" si="3"/>
        <v>UKxxx-nontumor</v>
      </c>
      <c r="E102" s="191"/>
      <c r="F102" s="191"/>
      <c r="G102" s="289" t="str">
        <f>TEXT(UKxxx!$B$2,"ddmmmyy")</f>
        <v>ddmmmyy</v>
      </c>
      <c r="H102" s="288" t="str">
        <f>UKxxx!$B$3</f>
        <v>UKxxx</v>
      </c>
      <c r="I102" s="192"/>
      <c r="J102" s="288" t="s">
        <v>372</v>
      </c>
      <c r="K102" s="288" t="s">
        <v>373</v>
      </c>
      <c r="L102" s="192"/>
      <c r="M102" s="192"/>
      <c r="N102" s="192"/>
      <c r="P102" s="175" t="s">
        <v>397</v>
      </c>
      <c r="Q102" s="175"/>
      <c r="R102" s="175" t="s">
        <v>399</v>
      </c>
    </row>
    <row r="103" spans="1:18" ht="18.75">
      <c r="A103" s="312" t="str">
        <f t="shared" si="1"/>
        <v/>
      </c>
      <c r="B103" s="182" t="s">
        <v>277</v>
      </c>
      <c r="C103" s="287" t="str">
        <f>CONCATENATE(B103,"_",H103,"_",I103,"_",E103,"_",G103,"_", J103,"_",K103,"_slice")</f>
        <v>31_UKxxx_N_13C6Glc_Ctl_ddmmmyy_UKy_AL_slice</v>
      </c>
      <c r="D103" s="288" t="str">
        <f t="shared" si="3"/>
        <v>UKxxx-nontumor</v>
      </c>
      <c r="E103" s="191" t="s">
        <v>368</v>
      </c>
      <c r="F103" s="191">
        <v>1</v>
      </c>
      <c r="G103" s="289" t="str">
        <f>TEXT(UKxxx!$B$2,"ddmmmyy")</f>
        <v>ddmmmyy</v>
      </c>
      <c r="H103" s="288" t="str">
        <f>UKxxx!$B$3</f>
        <v>UKxxx</v>
      </c>
      <c r="I103" s="192" t="s">
        <v>103</v>
      </c>
      <c r="J103" s="288" t="s">
        <v>372</v>
      </c>
      <c r="K103" s="288" t="s">
        <v>373</v>
      </c>
      <c r="L103" s="290" t="s">
        <v>446</v>
      </c>
      <c r="M103" s="290" t="s">
        <v>447</v>
      </c>
      <c r="N103" s="192"/>
      <c r="P103" s="175" t="s">
        <v>397</v>
      </c>
      <c r="Q103" s="175"/>
      <c r="R103" s="175" t="s">
        <v>399</v>
      </c>
    </row>
    <row r="104" spans="1:18" ht="18.75">
      <c r="A104" s="312" t="str">
        <f t="shared" si="1"/>
        <v/>
      </c>
      <c r="B104" s="182" t="s">
        <v>278</v>
      </c>
      <c r="C104" s="287" t="str">
        <f>CONCATENATE(B104,"_",H104,"_",I104,"_",E104,"_",G104,"_", J104,"_",K104,"_slice")</f>
        <v>32_UKxxx_N_13C6Glc_Ctl_ddmmmyy_UKy_AL_slice</v>
      </c>
      <c r="D104" s="288" t="str">
        <f t="shared" si="3"/>
        <v>UKxxx-nontumor</v>
      </c>
      <c r="E104" s="191" t="s">
        <v>368</v>
      </c>
      <c r="F104" s="191">
        <v>2</v>
      </c>
      <c r="G104" s="289" t="str">
        <f>TEXT(UKxxx!$B$2,"ddmmmyy")</f>
        <v>ddmmmyy</v>
      </c>
      <c r="H104" s="288" t="str">
        <f>UKxxx!$B$3</f>
        <v>UKxxx</v>
      </c>
      <c r="I104" s="192" t="s">
        <v>103</v>
      </c>
      <c r="J104" s="288" t="s">
        <v>372</v>
      </c>
      <c r="K104" s="288" t="s">
        <v>373</v>
      </c>
      <c r="L104" s="290" t="s">
        <v>446</v>
      </c>
      <c r="M104" s="290" t="s">
        <v>447</v>
      </c>
      <c r="N104" s="192"/>
      <c r="P104" s="175" t="s">
        <v>397</v>
      </c>
      <c r="Q104" s="175"/>
      <c r="R104" s="175" t="s">
        <v>399</v>
      </c>
    </row>
    <row r="105" spans="1:18" ht="18.75">
      <c r="A105" s="312" t="str">
        <f t="shared" si="1"/>
        <v/>
      </c>
      <c r="B105" s="182" t="s">
        <v>279</v>
      </c>
      <c r="C105" s="287" t="str">
        <f t="shared" ref="C105:C119" si="4">CONCATENATE(B105,"_",H105,"_",I105,"_",E105,"_",G105,"_", J105,"_",K105,"_slice")</f>
        <v>33_UKxxx_N_13C6Glc_100ugWGP_ddmmmyy_UKy_AL_slice</v>
      </c>
      <c r="D105" s="288" t="str">
        <f t="shared" si="3"/>
        <v>UKxxx-nontumor</v>
      </c>
      <c r="E105" s="191" t="s">
        <v>369</v>
      </c>
      <c r="F105" s="191">
        <v>1</v>
      </c>
      <c r="G105" s="289" t="str">
        <f>TEXT(UKxxx!$B$2,"ddmmmyy")</f>
        <v>ddmmmyy</v>
      </c>
      <c r="H105" s="288" t="str">
        <f>UKxxx!$B$3</f>
        <v>UKxxx</v>
      </c>
      <c r="I105" s="192" t="s">
        <v>103</v>
      </c>
      <c r="J105" s="288" t="s">
        <v>372</v>
      </c>
      <c r="K105" s="288" t="s">
        <v>373</v>
      </c>
      <c r="L105" s="290" t="s">
        <v>446</v>
      </c>
      <c r="M105" s="290" t="s">
        <v>447</v>
      </c>
      <c r="N105" s="290" t="s">
        <v>448</v>
      </c>
      <c r="P105" s="175" t="s">
        <v>397</v>
      </c>
      <c r="Q105" s="175"/>
      <c r="R105" s="175" t="s">
        <v>399</v>
      </c>
    </row>
    <row r="106" spans="1:18" ht="18.75">
      <c r="A106" s="312" t="str">
        <f t="shared" si="1"/>
        <v/>
      </c>
      <c r="B106" s="182" t="s">
        <v>280</v>
      </c>
      <c r="C106" s="287" t="str">
        <f t="shared" si="4"/>
        <v>34_UKxxx_N_13C6Glc_100ugWGP_ddmmmyy_UKy_AL_slice</v>
      </c>
      <c r="D106" s="288" t="str">
        <f t="shared" si="3"/>
        <v>UKxxx-nontumor</v>
      </c>
      <c r="E106" s="191" t="s">
        <v>369</v>
      </c>
      <c r="F106" s="191">
        <v>2</v>
      </c>
      <c r="G106" s="289" t="str">
        <f>TEXT(UKxxx!$B$2,"ddmmmyy")</f>
        <v>ddmmmyy</v>
      </c>
      <c r="H106" s="288" t="str">
        <f>UKxxx!$B$3</f>
        <v>UKxxx</v>
      </c>
      <c r="I106" s="192" t="s">
        <v>103</v>
      </c>
      <c r="J106" s="288" t="s">
        <v>372</v>
      </c>
      <c r="K106" s="288" t="s">
        <v>373</v>
      </c>
      <c r="L106" s="290" t="s">
        <v>446</v>
      </c>
      <c r="M106" s="290" t="s">
        <v>447</v>
      </c>
      <c r="N106" s="290" t="s">
        <v>448</v>
      </c>
      <c r="P106" s="175" t="s">
        <v>397</v>
      </c>
      <c r="Q106" s="175"/>
      <c r="R106" s="175" t="s">
        <v>399</v>
      </c>
    </row>
    <row r="107" spans="1:18" ht="18.75">
      <c r="A107" s="312" t="str">
        <f t="shared" si="1"/>
        <v/>
      </c>
      <c r="B107" s="182" t="s">
        <v>281</v>
      </c>
      <c r="C107" s="287" t="str">
        <f t="shared" si="4"/>
        <v>35_UKxxx_N_13C6Glc_100ugWGP_ddmmmyy_UKy_AL_slice</v>
      </c>
      <c r="D107" s="288" t="str">
        <f t="shared" si="3"/>
        <v>UKxxx-nontumor</v>
      </c>
      <c r="E107" s="191" t="s">
        <v>369</v>
      </c>
      <c r="F107" s="191">
        <v>3</v>
      </c>
      <c r="G107" s="289" t="str">
        <f>TEXT(UKxxx!$B$2,"ddmmmyy")</f>
        <v>ddmmmyy</v>
      </c>
      <c r="H107" s="288" t="str">
        <f>UKxxx!$B$3</f>
        <v>UKxxx</v>
      </c>
      <c r="I107" s="192" t="s">
        <v>103</v>
      </c>
      <c r="J107" s="288" t="s">
        <v>372</v>
      </c>
      <c r="K107" s="288" t="s">
        <v>373</v>
      </c>
      <c r="L107" s="290" t="s">
        <v>446</v>
      </c>
      <c r="M107" s="290" t="s">
        <v>447</v>
      </c>
      <c r="N107" s="290" t="s">
        <v>448</v>
      </c>
      <c r="P107" s="175" t="s">
        <v>397</v>
      </c>
      <c r="Q107" s="175"/>
      <c r="R107" s="175" t="s">
        <v>399</v>
      </c>
    </row>
    <row r="108" spans="1:18" ht="18.75">
      <c r="A108" s="312" t="str">
        <f t="shared" si="1"/>
        <v>#ignore</v>
      </c>
      <c r="B108" s="182" t="s">
        <v>282</v>
      </c>
      <c r="C108" s="287" t="str">
        <f t="shared" si="4"/>
        <v>36_UKxxx___ddmmmyy_UKy_AL_slice</v>
      </c>
      <c r="D108" s="288" t="str">
        <f t="shared" si="3"/>
        <v>UKxxx-nontumor</v>
      </c>
      <c r="E108" s="191"/>
      <c r="F108" s="191"/>
      <c r="G108" s="289" t="str">
        <f>TEXT(UKxxx!$B$2,"ddmmmyy")</f>
        <v>ddmmmyy</v>
      </c>
      <c r="H108" s="288" t="str">
        <f>UKxxx!$B$3</f>
        <v>UKxxx</v>
      </c>
      <c r="I108" s="192"/>
      <c r="J108" s="288" t="s">
        <v>372</v>
      </c>
      <c r="K108" s="288" t="s">
        <v>373</v>
      </c>
      <c r="L108" s="192"/>
      <c r="M108" s="192"/>
      <c r="N108" s="192"/>
      <c r="P108" s="175" t="s">
        <v>397</v>
      </c>
      <c r="Q108" s="175"/>
      <c r="R108" s="175" t="s">
        <v>399</v>
      </c>
    </row>
    <row r="109" spans="1:18" ht="18.75">
      <c r="A109" s="312" t="str">
        <f t="shared" si="1"/>
        <v>#ignore</v>
      </c>
      <c r="B109" s="182" t="s">
        <v>283</v>
      </c>
      <c r="C109" s="287" t="str">
        <f t="shared" si="4"/>
        <v>37_UKxxx___ddmmmyy_UKy_AL_slice</v>
      </c>
      <c r="D109" s="288" t="str">
        <f t="shared" si="3"/>
        <v>UKxxx-nontumor</v>
      </c>
      <c r="E109" s="191"/>
      <c r="F109" s="191"/>
      <c r="G109" s="289" t="str">
        <f>TEXT(UKxxx!$B$2,"ddmmmyy")</f>
        <v>ddmmmyy</v>
      </c>
      <c r="H109" s="288" t="str">
        <f>UKxxx!$B$3</f>
        <v>UKxxx</v>
      </c>
      <c r="I109" s="192"/>
      <c r="J109" s="288" t="s">
        <v>372</v>
      </c>
      <c r="K109" s="288" t="s">
        <v>373</v>
      </c>
      <c r="L109" s="192"/>
      <c r="M109" s="192"/>
      <c r="N109" s="192"/>
      <c r="P109" s="175" t="s">
        <v>397</v>
      </c>
      <c r="Q109" s="175"/>
      <c r="R109" s="175" t="s">
        <v>399</v>
      </c>
    </row>
    <row r="110" spans="1:18" ht="18.75">
      <c r="A110" s="312" t="str">
        <f t="shared" si="1"/>
        <v>#ignore</v>
      </c>
      <c r="B110" s="182" t="s">
        <v>284</v>
      </c>
      <c r="C110" s="287" t="str">
        <f t="shared" si="4"/>
        <v>38_UKxxx___ddmmmyy_UKy_AL_slice</v>
      </c>
      <c r="D110" s="288" t="str">
        <f t="shared" si="3"/>
        <v>UKxxx-nontumor</v>
      </c>
      <c r="E110" s="191"/>
      <c r="F110" s="191"/>
      <c r="G110" s="289" t="str">
        <f>TEXT(UKxxx!$B$2,"ddmmmyy")</f>
        <v>ddmmmyy</v>
      </c>
      <c r="H110" s="288" t="str">
        <f>UKxxx!$B$3</f>
        <v>UKxxx</v>
      </c>
      <c r="I110" s="192"/>
      <c r="J110" s="288" t="s">
        <v>372</v>
      </c>
      <c r="K110" s="288" t="s">
        <v>373</v>
      </c>
      <c r="L110" s="192"/>
      <c r="M110" s="192"/>
      <c r="N110" s="192"/>
      <c r="P110" s="175" t="s">
        <v>397</v>
      </c>
      <c r="Q110" s="175"/>
      <c r="R110" s="175" t="s">
        <v>399</v>
      </c>
    </row>
    <row r="111" spans="1:18" ht="18.75">
      <c r="A111" s="312" t="str">
        <f t="shared" si="1"/>
        <v>#ignore</v>
      </c>
      <c r="B111" s="182" t="s">
        <v>285</v>
      </c>
      <c r="C111" s="287" t="str">
        <f t="shared" si="4"/>
        <v>39_UKxxx___ddmmmyy_UKy_AL_slice</v>
      </c>
      <c r="D111" s="288" t="str">
        <f t="shared" si="3"/>
        <v>UKxxx-nontumor</v>
      </c>
      <c r="E111" s="191"/>
      <c r="F111" s="191"/>
      <c r="G111" s="289" t="str">
        <f>TEXT(UKxxx!$B$2,"ddmmmyy")</f>
        <v>ddmmmyy</v>
      </c>
      <c r="H111" s="288" t="str">
        <f>UKxxx!$B$3</f>
        <v>UKxxx</v>
      </c>
      <c r="I111" s="192"/>
      <c r="J111" s="288" t="s">
        <v>372</v>
      </c>
      <c r="K111" s="288" t="s">
        <v>373</v>
      </c>
      <c r="L111" s="192"/>
      <c r="M111" s="192"/>
      <c r="N111" s="192"/>
      <c r="P111" s="175" t="s">
        <v>397</v>
      </c>
      <c r="Q111" s="175"/>
      <c r="R111" s="175" t="s">
        <v>399</v>
      </c>
    </row>
    <row r="112" spans="1:18" ht="18.75">
      <c r="A112" s="312" t="str">
        <f t="shared" si="1"/>
        <v>#ignore</v>
      </c>
      <c r="B112" s="182" t="s">
        <v>286</v>
      </c>
      <c r="C112" s="287" t="str">
        <f t="shared" si="4"/>
        <v>40_UKxxx___ddmmmyy_UKy_AL_slice</v>
      </c>
      <c r="D112" s="288" t="str">
        <f t="shared" si="3"/>
        <v>UKxxx-nontumor</v>
      </c>
      <c r="E112" s="191"/>
      <c r="F112" s="191"/>
      <c r="G112" s="289" t="str">
        <f>TEXT(UKxxx!$B$2,"ddmmmyy")</f>
        <v>ddmmmyy</v>
      </c>
      <c r="H112" s="288" t="str">
        <f>UKxxx!$B$3</f>
        <v>UKxxx</v>
      </c>
      <c r="I112" s="192"/>
      <c r="J112" s="288" t="s">
        <v>372</v>
      </c>
      <c r="K112" s="288" t="s">
        <v>373</v>
      </c>
      <c r="L112" s="192"/>
      <c r="M112" s="192"/>
      <c r="N112" s="192"/>
      <c r="P112" s="175" t="s">
        <v>397</v>
      </c>
      <c r="Q112" s="175"/>
      <c r="R112" s="175" t="s">
        <v>399</v>
      </c>
    </row>
    <row r="113" spans="1:18" ht="18.75">
      <c r="A113" s="312" t="str">
        <f t="shared" si="1"/>
        <v>#ignore</v>
      </c>
      <c r="B113" s="182" t="s">
        <v>287</v>
      </c>
      <c r="C113" s="287" t="str">
        <f t="shared" si="4"/>
        <v>41_UKxxx___ddmmmyy_UKy_AL_slice</v>
      </c>
      <c r="D113" s="288" t="str">
        <f t="shared" si="3"/>
        <v>UKxxx-nontumor</v>
      </c>
      <c r="E113" s="191"/>
      <c r="F113" s="191"/>
      <c r="G113" s="289" t="str">
        <f>TEXT(UKxxx!$B$2,"ddmmmyy")</f>
        <v>ddmmmyy</v>
      </c>
      <c r="H113" s="288" t="str">
        <f>UKxxx!$B$3</f>
        <v>UKxxx</v>
      </c>
      <c r="I113" s="192"/>
      <c r="J113" s="288" t="s">
        <v>372</v>
      </c>
      <c r="K113" s="288" t="s">
        <v>373</v>
      </c>
      <c r="L113" s="192"/>
      <c r="M113" s="192"/>
      <c r="N113" s="192"/>
      <c r="P113" s="175" t="s">
        <v>397</v>
      </c>
      <c r="Q113" s="175"/>
      <c r="R113" s="175" t="s">
        <v>399</v>
      </c>
    </row>
    <row r="114" spans="1:18" ht="18.75">
      <c r="A114" s="312" t="str">
        <f t="shared" si="1"/>
        <v>#ignore</v>
      </c>
      <c r="B114" s="182" t="s">
        <v>288</v>
      </c>
      <c r="C114" s="287" t="str">
        <f t="shared" si="4"/>
        <v>42_UKxxx___ddmmmyy_UKy_AL_slice</v>
      </c>
      <c r="D114" s="288" t="str">
        <f t="shared" si="3"/>
        <v>UKxxx-nontumor</v>
      </c>
      <c r="E114" s="191"/>
      <c r="F114" s="191"/>
      <c r="G114" s="289" t="str">
        <f>TEXT(UKxxx!$B$2,"ddmmmyy")</f>
        <v>ddmmmyy</v>
      </c>
      <c r="H114" s="288" t="str">
        <f>UKxxx!$B$3</f>
        <v>UKxxx</v>
      </c>
      <c r="I114" s="192"/>
      <c r="J114" s="288" t="s">
        <v>372</v>
      </c>
      <c r="K114" s="288" t="s">
        <v>373</v>
      </c>
      <c r="L114" s="192"/>
      <c r="M114" s="192"/>
      <c r="N114" s="192"/>
      <c r="P114" s="175" t="s">
        <v>397</v>
      </c>
      <c r="Q114" s="175"/>
      <c r="R114" s="175" t="s">
        <v>399</v>
      </c>
    </row>
    <row r="115" spans="1:18" ht="18.75">
      <c r="A115" s="312" t="str">
        <f t="shared" si="1"/>
        <v>#ignore</v>
      </c>
      <c r="B115" s="182" t="s">
        <v>289</v>
      </c>
      <c r="C115" s="287" t="str">
        <f t="shared" si="4"/>
        <v>43_UKxxx___ddmmmyy_UKy_AL_slice</v>
      </c>
      <c r="D115" s="288" t="str">
        <f t="shared" si="3"/>
        <v>UKxxx-nontumor</v>
      </c>
      <c r="E115" s="191"/>
      <c r="F115" s="191"/>
      <c r="G115" s="289" t="str">
        <f>TEXT(UKxxx!$B$2,"ddmmmyy")</f>
        <v>ddmmmyy</v>
      </c>
      <c r="H115" s="288" t="str">
        <f>UKxxx!$B$3</f>
        <v>UKxxx</v>
      </c>
      <c r="I115" s="192"/>
      <c r="J115" s="288" t="s">
        <v>372</v>
      </c>
      <c r="K115" s="288" t="s">
        <v>373</v>
      </c>
      <c r="L115" s="192"/>
      <c r="M115" s="192"/>
      <c r="N115" s="192"/>
      <c r="P115" s="175" t="s">
        <v>397</v>
      </c>
      <c r="Q115" s="175"/>
      <c r="R115" s="175" t="s">
        <v>399</v>
      </c>
    </row>
    <row r="116" spans="1:18" ht="18.75">
      <c r="A116" s="312" t="str">
        <f t="shared" si="1"/>
        <v>#ignore</v>
      </c>
      <c r="B116" s="182" t="s">
        <v>290</v>
      </c>
      <c r="C116" s="287" t="str">
        <f t="shared" si="4"/>
        <v>44_UKxxx___ddmmmyy_UKy_AL_slice</v>
      </c>
      <c r="D116" s="288" t="str">
        <f t="shared" si="3"/>
        <v>UKxxx-nontumor</v>
      </c>
      <c r="E116" s="191"/>
      <c r="F116" s="191"/>
      <c r="G116" s="289" t="str">
        <f>TEXT(UKxxx!$B$2,"ddmmmyy")</f>
        <v>ddmmmyy</v>
      </c>
      <c r="H116" s="288" t="str">
        <f>UKxxx!$B$3</f>
        <v>UKxxx</v>
      </c>
      <c r="I116" s="192"/>
      <c r="J116" s="288" t="s">
        <v>372</v>
      </c>
      <c r="K116" s="288" t="s">
        <v>373</v>
      </c>
      <c r="L116" s="192"/>
      <c r="M116" s="192"/>
      <c r="N116" s="192"/>
      <c r="P116" s="175" t="s">
        <v>397</v>
      </c>
      <c r="Q116" s="175"/>
      <c r="R116" s="175" t="s">
        <v>399</v>
      </c>
    </row>
    <row r="117" spans="1:18" ht="18.75">
      <c r="A117" s="312" t="str">
        <f t="shared" si="1"/>
        <v>#ignore</v>
      </c>
      <c r="B117" s="182" t="s">
        <v>291</v>
      </c>
      <c r="C117" s="287" t="str">
        <f t="shared" si="4"/>
        <v>45_UKxxx___ddmmmyy_UKy_AL_slice</v>
      </c>
      <c r="D117" s="288" t="str">
        <f t="shared" si="3"/>
        <v>UKxxx-nontumor</v>
      </c>
      <c r="E117" s="191"/>
      <c r="F117" s="191"/>
      <c r="G117" s="289" t="str">
        <f>TEXT(UKxxx!$B$2,"ddmmmyy")</f>
        <v>ddmmmyy</v>
      </c>
      <c r="H117" s="288" t="str">
        <f>UKxxx!$B$3</f>
        <v>UKxxx</v>
      </c>
      <c r="I117" s="192"/>
      <c r="J117" s="288" t="s">
        <v>372</v>
      </c>
      <c r="K117" s="288" t="s">
        <v>373</v>
      </c>
      <c r="L117" s="192"/>
      <c r="M117" s="192"/>
      <c r="N117" s="192"/>
      <c r="P117" s="175" t="s">
        <v>397</v>
      </c>
      <c r="Q117" s="175"/>
      <c r="R117" s="175" t="s">
        <v>399</v>
      </c>
    </row>
    <row r="118" spans="1:18" ht="18.75">
      <c r="A118" s="312" t="str">
        <f t="shared" si="1"/>
        <v>#ignore</v>
      </c>
      <c r="B118" s="182" t="s">
        <v>292</v>
      </c>
      <c r="C118" s="287" t="str">
        <f t="shared" si="4"/>
        <v>46_UKxxx___ddmmmyy_UKy_AL_slice</v>
      </c>
      <c r="D118" s="288" t="str">
        <f t="shared" si="3"/>
        <v>UKxxx-nontumor</v>
      </c>
      <c r="E118" s="192"/>
      <c r="F118" s="191"/>
      <c r="G118" s="289" t="str">
        <f>TEXT(UKxxx!$B$2,"ddmmmyy")</f>
        <v>ddmmmyy</v>
      </c>
      <c r="H118" s="288" t="str">
        <f>UKxxx!$B$3</f>
        <v>UKxxx</v>
      </c>
      <c r="I118" s="192"/>
      <c r="J118" s="288" t="s">
        <v>372</v>
      </c>
      <c r="K118" s="288" t="s">
        <v>373</v>
      </c>
      <c r="L118" s="192"/>
      <c r="M118" s="192"/>
      <c r="N118" s="192"/>
      <c r="P118" s="175" t="s">
        <v>397</v>
      </c>
      <c r="Q118" s="175"/>
      <c r="R118" s="175" t="s">
        <v>399</v>
      </c>
    </row>
    <row r="119" spans="1:18" ht="18.75">
      <c r="A119" s="312" t="str">
        <f t="shared" si="1"/>
        <v>#ignore</v>
      </c>
      <c r="B119" s="182" t="s">
        <v>293</v>
      </c>
      <c r="C119" s="287" t="str">
        <f t="shared" si="4"/>
        <v>47_UKxxx___ddmmmyy_UKy_AL_slice</v>
      </c>
      <c r="D119" s="288" t="str">
        <f t="shared" si="3"/>
        <v>UKxxx-nontumor</v>
      </c>
      <c r="E119" s="192"/>
      <c r="F119" s="191"/>
      <c r="G119" s="289" t="str">
        <f>TEXT(UKxxx!$B$2,"ddmmmyy")</f>
        <v>ddmmmyy</v>
      </c>
      <c r="H119" s="288" t="str">
        <f>UKxxx!$B$3</f>
        <v>UKxxx</v>
      </c>
      <c r="I119" s="192"/>
      <c r="J119" s="288" t="s">
        <v>372</v>
      </c>
      <c r="K119" s="288" t="s">
        <v>373</v>
      </c>
      <c r="L119" s="192"/>
      <c r="M119" s="192"/>
      <c r="N119" s="192"/>
      <c r="P119" s="175" t="s">
        <v>397</v>
      </c>
      <c r="Q119" s="175"/>
      <c r="R119" s="175" t="s">
        <v>399</v>
      </c>
    </row>
    <row r="120" spans="1:18">
      <c r="B120" s="164"/>
      <c r="C120" s="242"/>
    </row>
    <row r="121" spans="1:18" s="183" customFormat="1" ht="23.25">
      <c r="B121" s="239" t="s">
        <v>401</v>
      </c>
      <c r="C121" s="243"/>
    </row>
    <row r="123" spans="1:18">
      <c r="B123" s="185"/>
    </row>
    <row r="124" spans="1:18">
      <c r="B124" s="171" t="s">
        <v>161</v>
      </c>
      <c r="C124" s="172"/>
    </row>
    <row r="125" spans="1:18">
      <c r="B125" s="171" t="s">
        <v>162</v>
      </c>
      <c r="C125" s="161"/>
    </row>
    <row r="126" spans="1:18">
      <c r="B126" s="184"/>
      <c r="C126" s="161"/>
    </row>
    <row r="127" spans="1:18">
      <c r="B127" s="153"/>
    </row>
    <row r="128" spans="1:18">
      <c r="A128" s="162" t="s">
        <v>5</v>
      </c>
      <c r="B128" s="125" t="s">
        <v>26</v>
      </c>
      <c r="C128" s="125" t="s">
        <v>39</v>
      </c>
      <c r="D128" s="173" t="s">
        <v>28</v>
      </c>
      <c r="E128" s="174" t="s">
        <v>29</v>
      </c>
    </row>
    <row r="129" spans="1:45">
      <c r="B129" s="185" t="s">
        <v>40</v>
      </c>
      <c r="C129" s="125" t="s">
        <v>46</v>
      </c>
      <c r="D129" s="161"/>
      <c r="E129" s="125" t="s">
        <v>334</v>
      </c>
    </row>
    <row r="130" spans="1:45">
      <c r="B130" s="153"/>
    </row>
    <row r="131" spans="1:45">
      <c r="A131" s="139" t="s">
        <v>5</v>
      </c>
      <c r="B131" s="139" t="s">
        <v>26</v>
      </c>
      <c r="C131" s="125" t="s">
        <v>326</v>
      </c>
      <c r="D131" s="125" t="s">
        <v>27</v>
      </c>
      <c r="E131" s="160" t="s">
        <v>343</v>
      </c>
      <c r="F131" s="160" t="s">
        <v>341</v>
      </c>
      <c r="G131" s="157"/>
      <c r="H131" s="157"/>
      <c r="I131" s="157"/>
    </row>
    <row r="132" spans="1:45">
      <c r="A132" s="139"/>
      <c r="B132" s="139" t="s">
        <v>347</v>
      </c>
      <c r="C132" s="160" t="s">
        <v>348</v>
      </c>
      <c r="D132" s="160" t="s">
        <v>344</v>
      </c>
      <c r="E132" s="161"/>
      <c r="F132" s="161"/>
      <c r="G132" s="157"/>
      <c r="H132" s="157"/>
      <c r="I132" s="157"/>
    </row>
    <row r="133" spans="1:45">
      <c r="A133" s="139"/>
      <c r="B133" s="139" t="s">
        <v>349</v>
      </c>
      <c r="C133" s="160" t="s">
        <v>348</v>
      </c>
      <c r="D133" s="160" t="s">
        <v>344</v>
      </c>
      <c r="E133" s="161"/>
      <c r="F133" s="161"/>
      <c r="G133" s="157"/>
      <c r="H133" s="157"/>
      <c r="I133" s="157"/>
    </row>
    <row r="134" spans="1:45">
      <c r="A134" s="162"/>
      <c r="B134" s="162"/>
      <c r="C134" s="162"/>
      <c r="D134" s="162"/>
      <c r="E134" s="162"/>
      <c r="F134" s="162"/>
    </row>
    <row r="135" spans="1:45" ht="39.950000000000003" customHeight="1">
      <c r="A135" s="162" t="s">
        <v>5</v>
      </c>
      <c r="B135" s="162"/>
      <c r="C135" s="162" t="s">
        <v>31</v>
      </c>
      <c r="D135" s="162"/>
      <c r="E135" s="162"/>
      <c r="F135" s="162"/>
      <c r="G135" s="313"/>
      <c r="H135" s="162" t="str">
        <f>IF(H137="","","#.empty_flask_tare; #%units=g ")</f>
        <v/>
      </c>
      <c r="I135" s="162" t="str">
        <f>IF(H137="","","#.flask_media_tare; #%units=g ")</f>
        <v/>
      </c>
      <c r="J135" s="162" t="str">
        <f>IF(H137="","","#.flask_media_subject_tare; #%units=g ")</f>
        <v/>
      </c>
      <c r="K135" s="153"/>
      <c r="L135" s="186"/>
      <c r="M135" s="317"/>
      <c r="N135" s="186"/>
      <c r="O135" s="186"/>
      <c r="P135" s="317"/>
      <c r="Q135" s="326"/>
      <c r="R135" s="186"/>
      <c r="S135" s="186"/>
      <c r="T135" s="317"/>
      <c r="U135" s="186"/>
      <c r="V135" s="186"/>
      <c r="W135" s="317"/>
      <c r="X135" s="186"/>
      <c r="Y135" s="187"/>
      <c r="Z135" s="162" t="str">
        <f>CONCATENATE("#sample%child.id=-media-",D44,"h; #.wet_weight; #%units=""g""; #.time_point=",D44,";#%units=h; *#protocol.id=tissue_media; #sample.type=media")</f>
        <v>#sample%child.id=-media-0h; #.wet_weight; #%units="g"; #.time_point=0;#%units=h; *#protocol.id=tissue_media; #sample.type=media</v>
      </c>
      <c r="AA135" s="162" t="s">
        <v>339</v>
      </c>
      <c r="AB135" s="162" t="s">
        <v>350</v>
      </c>
      <c r="AC135" s="162" t="s">
        <v>405</v>
      </c>
      <c r="AD135" s="162" t="str">
        <f>IF(D46="","",CONCATENATE("#sample%child.id=-media-",D46,"h; #.wet_weight; #%units=""g""; #.time_point=",D46,";#%units=h; *#protocol.id=tissue_media; #sample.type=media"))</f>
        <v>#sample%child.id=-media-10h; #.wet_weight; #%units="g"; #.time_point=10;#%units=h; *#protocol.id=tissue_media; #sample.type=media</v>
      </c>
      <c r="AE135" s="283" t="str">
        <f>IF(D46="","","#.total_media_weight;#%units=g")</f>
        <v>#.total_media_weight;#%units=g</v>
      </c>
      <c r="AF135" s="162" t="str">
        <f>IF(D46="","","*#protocol.id")</f>
        <v>*#protocol.id</v>
      </c>
      <c r="AG135" s="162" t="str">
        <f>IF(D46="","","#sample.status")</f>
        <v>#sample.status</v>
      </c>
      <c r="AH135" s="162" t="str">
        <f>IF(D47="","",CONCATENATE("#sample%child.id=-media-",D47,"h; #.wet_weight; #%units=""g""; #.time_point=",D47,";#%units=h; *#protocol.id=tissue_media; #sample.type=media"))</f>
        <v>#sample%child.id=-media-xh; #.wet_weight; #%units="g"; #.time_point=x;#%units=h; *#protocol.id=tissue_media; #sample.type=media</v>
      </c>
      <c r="AI135" s="162" t="str">
        <f>IF(D47="","","#.total_media_weight;#%units=g")</f>
        <v>#.total_media_weight;#%units=g</v>
      </c>
      <c r="AJ135" s="162" t="str">
        <f>IF(D47="","","*#protocol.id")</f>
        <v>*#protocol.id</v>
      </c>
      <c r="AK135" s="162" t="str">
        <f>IF(D47="","","#sample.status")</f>
        <v>#sample.status</v>
      </c>
      <c r="AL135" s="162" t="str">
        <f>IF(D48="","",CONCATENATE("#sample%child.id=-media-",D48,"h; #.wet_weight; #%units=""g""; #.time_point=",D48,";#%units=h; *#protocol.id=tissue_media; #sample.type=media"))</f>
        <v>#sample%child.id=-media-yh; #.wet_weight; #%units="g"; #.time_point=y;#%units=h; *#protocol.id=tissue_media; #sample.type=media</v>
      </c>
      <c r="AM135" s="162" t="str">
        <f>IF(D48="","","#.total_media_weight;#%units=g")</f>
        <v>#.total_media_weight;#%units=g</v>
      </c>
      <c r="AN135" s="162" t="str">
        <f>IF(D48="","","*#protocol.id")</f>
        <v>*#protocol.id</v>
      </c>
      <c r="AO135" s="162" t="str">
        <f>IF(D48="","","#sample.status")</f>
        <v>#sample.status</v>
      </c>
      <c r="AP135" s="162" t="str">
        <f>CONCATENATE("#sample%child.id=-media-",D45,"h; #.wet_weight; #%units=""g""; #.time_point=",D45,";#%units=h; *#protocol.id=tissue_media; #sample.type=media")</f>
        <v>#sample%child.id=-media-24h; #.wet_weight; #%units="g"; #.time_point=24;#%units=h; *#protocol.id=tissue_media; #sample.type=media</v>
      </c>
      <c r="AQ135" s="162" t="s">
        <v>339</v>
      </c>
      <c r="AR135" s="162" t="s">
        <v>350</v>
      </c>
      <c r="AS135" s="162" t="s">
        <v>405</v>
      </c>
    </row>
    <row r="136" spans="1:45" ht="111" thickBot="1">
      <c r="A136" s="162" t="s">
        <v>7</v>
      </c>
      <c r="B136" s="162" t="s">
        <v>33</v>
      </c>
      <c r="C136" s="162" t="s">
        <v>34</v>
      </c>
      <c r="D136" s="188" t="str">
        <f>L85</f>
        <v>Glucose</v>
      </c>
      <c r="E136" s="188" t="str">
        <f t="shared" ref="E136:F136" si="5">M85</f>
        <v>Glutamine</v>
      </c>
      <c r="F136" s="188" t="str">
        <f t="shared" si="5"/>
        <v>b-glucan</v>
      </c>
      <c r="G136" s="313" t="s">
        <v>44</v>
      </c>
      <c r="H136" s="162" t="s">
        <v>274</v>
      </c>
      <c r="I136" s="162" t="s">
        <v>45</v>
      </c>
      <c r="J136" s="162" t="s">
        <v>275</v>
      </c>
      <c r="K136" s="189" t="str">
        <f>CONCATENATE("g tare plate+med+treatment @ ",D44,"h (with slice added + treatment)")</f>
        <v>g tare plate+med+treatment @ 0h (with slice added + treatment)</v>
      </c>
      <c r="L136" s="189" t="str">
        <f>CONCATENATE("g tare plate+med @ ",D44,"h (after 0.2ml removal)")</f>
        <v>g tare plate+med @ 0h (after 0.2ml removal)</v>
      </c>
      <c r="M136" s="318" t="s">
        <v>481</v>
      </c>
      <c r="N136" s="189" t="str">
        <f>CONCATENATE("g tare plate+med @ ",D46,"h (before0.2ml removal)")</f>
        <v>g tare plate+med @ 10h (before0.2ml removal)</v>
      </c>
      <c r="O136" s="189" t="str">
        <f>CONCATENATE("g tare plate+med @ ",D46,"h (after0.2ml removal)")</f>
        <v>g tare plate+med @ 10h (after0.2ml removal)</v>
      </c>
      <c r="P136" s="318" t="s">
        <v>482</v>
      </c>
      <c r="Q136" s="330" t="str">
        <f>CONCATENATE("USE ONLY IF REPLACING MEDIA g plate+cells w/o media @ ",D47,"h (empty plate with cells)")</f>
        <v>USE ONLY IF REPLACING MEDIA g plate+cells w/o media @ xh (empty plate with cells)</v>
      </c>
      <c r="R136" s="189" t="str">
        <f>CONCATENATE("g tare plate+med+treatment @ ",D47,"h (before 0.2ml removal)")</f>
        <v>g tare plate+med+treatment @ xh (before 0.2ml removal)</v>
      </c>
      <c r="S136" s="189" t="str">
        <f>CONCATENATE("g tare plate+med+treatment @ ",D47,"h (after 0.2ml removal)")</f>
        <v>g tare plate+med+treatment @ xh (after 0.2ml removal)</v>
      </c>
      <c r="T136" s="318" t="s">
        <v>483</v>
      </c>
      <c r="U136" s="189" t="str">
        <f>CONCATENATE("g tare plate+med+treatment @ ",D48,"h (before 0.2ml removal)")</f>
        <v>g tare plate+med+treatment @ yh (before 0.2ml removal)</v>
      </c>
      <c r="V136" s="189" t="str">
        <f>CONCATENATE("g tare plate+med+treatment @ ",D48,"h (after 0.2ml removal)")</f>
        <v>g tare plate+med+treatment @ yh (after 0.2ml removal)</v>
      </c>
      <c r="W136" s="322" t="s">
        <v>114</v>
      </c>
      <c r="X136" s="189" t="str">
        <f>CONCATENATE("g tare plate+med @ ",D45,"h")</f>
        <v>g tare plate+med @ 24h</v>
      </c>
      <c r="Y136" s="162" t="s">
        <v>276</v>
      </c>
      <c r="Z136" s="162" t="str">
        <f>CONCATENATE("g 0.05ml med/",D44,"h")</f>
        <v>g 0.05ml med/0h</v>
      </c>
      <c r="AA136" s="162" t="str">
        <f>CONCATENATE("Total Media ",D44,"h")</f>
        <v>Total Media 0h</v>
      </c>
      <c r="AB136" s="162" t="s">
        <v>351</v>
      </c>
      <c r="AC136" s="162" t="s">
        <v>406</v>
      </c>
      <c r="AD136" s="162" t="str">
        <f>CONCATENATE("g 0.05ml med/",D46,"h")</f>
        <v>g 0.05ml med/10h</v>
      </c>
      <c r="AE136" s="162" t="str">
        <f>CONCATENATE("Total Media ",D46,"h")</f>
        <v>Total Media 10h</v>
      </c>
      <c r="AF136" s="162" t="s">
        <v>351</v>
      </c>
      <c r="AG136" s="162" t="s">
        <v>406</v>
      </c>
      <c r="AH136" s="162" t="str">
        <f>CONCATENATE("g 0.05ml med/",D47,"h")</f>
        <v>g 0.05ml med/xh</v>
      </c>
      <c r="AI136" s="162" t="str">
        <f>CONCATENATE("Total Media ",D47,"h")</f>
        <v>Total Media xh</v>
      </c>
      <c r="AJ136" s="162" t="s">
        <v>351</v>
      </c>
      <c r="AK136" s="162" t="s">
        <v>406</v>
      </c>
      <c r="AL136" s="162" t="str">
        <f>CONCATENATE("g 0.05ml med/",D48,"h")</f>
        <v>g 0.05ml med/yh</v>
      </c>
      <c r="AM136" s="162" t="str">
        <f>CONCATENATE("Total Media ",D48,"h")</f>
        <v>Total Media yh</v>
      </c>
      <c r="AN136" s="162" t="s">
        <v>351</v>
      </c>
      <c r="AO136" s="162" t="s">
        <v>406</v>
      </c>
      <c r="AP136" s="162" t="str">
        <f>CONCATENATE("g 0.05ml med/",D45,"h")</f>
        <v>g 0.05ml med/24h</v>
      </c>
      <c r="AQ136" s="162" t="str">
        <f>CONCATENATE("Total Media ",D45,"h")</f>
        <v>Total Media 24h</v>
      </c>
      <c r="AR136" s="162" t="s">
        <v>351</v>
      </c>
      <c r="AS136" s="162" t="s">
        <v>406</v>
      </c>
    </row>
    <row r="137" spans="1:45" ht="18" customHeight="1">
      <c r="A137" s="175" t="str">
        <f>IF(A86="#ignore","#ignore","")</f>
        <v/>
      </c>
      <c r="B137" s="125" t="str">
        <f>B86</f>
        <v>01</v>
      </c>
      <c r="C137" s="244" t="str">
        <f>C86</f>
        <v>01_UKxxx_CA_13C6Glc_Ctl_ddmmmyy_UKy_AL_slice</v>
      </c>
      <c r="D137" s="188" t="str">
        <f t="shared" ref="D137:D170" si="6">L86</f>
        <v>13C6-glucose</v>
      </c>
      <c r="E137" s="188" t="str">
        <f t="shared" ref="E137:E170" si="7">M86</f>
        <v>unlbl</v>
      </c>
      <c r="F137" s="188">
        <f t="shared" ref="F137:F170" si="8">N86</f>
        <v>0</v>
      </c>
      <c r="G137" s="314"/>
      <c r="H137" s="347"/>
      <c r="I137" s="347"/>
      <c r="J137" s="347"/>
      <c r="K137" s="348"/>
      <c r="L137" s="349"/>
      <c r="M137" s="319"/>
      <c r="N137" s="356"/>
      <c r="O137" s="357"/>
      <c r="P137" s="329"/>
      <c r="Q137" s="327"/>
      <c r="R137" s="348"/>
      <c r="S137" s="349"/>
      <c r="T137" s="331"/>
      <c r="U137" s="348"/>
      <c r="V137" s="367"/>
      <c r="W137" s="329"/>
      <c r="X137" s="369"/>
      <c r="Y137" s="372">
        <f t="shared" ref="Y137:Y170" si="9">I137-H137</f>
        <v>0</v>
      </c>
      <c r="Z137" s="190"/>
      <c r="AA137" s="373">
        <f>Y137</f>
        <v>0</v>
      </c>
      <c r="AB137" s="125" t="s">
        <v>347</v>
      </c>
      <c r="AD137" s="190"/>
      <c r="AE137" s="372">
        <f t="shared" ref="AE137:AE170" si="10">(N137-H137)</f>
        <v>0</v>
      </c>
      <c r="AF137" s="125" t="s">
        <v>347</v>
      </c>
      <c r="AH137" s="190"/>
      <c r="AI137" s="372">
        <f>(R137-H137)</f>
        <v>0</v>
      </c>
      <c r="AJ137" s="125" t="s">
        <v>349</v>
      </c>
      <c r="AL137" s="190"/>
      <c r="AM137" s="372">
        <f>(U137-J137)</f>
        <v>0</v>
      </c>
      <c r="AN137" s="125" t="s">
        <v>349</v>
      </c>
      <c r="AP137" s="190"/>
      <c r="AQ137" s="372">
        <f>(X137-H137)</f>
        <v>0</v>
      </c>
      <c r="AR137" s="125" t="s">
        <v>349</v>
      </c>
    </row>
    <row r="138" spans="1:45" ht="18" customHeight="1">
      <c r="A138" s="175" t="str">
        <f t="shared" ref="A138:A170" si="11">IF(A87="#ignore","#ignore","")</f>
        <v/>
      </c>
      <c r="B138" s="125" t="str">
        <f t="shared" ref="B138:B170" si="12">B87</f>
        <v>02</v>
      </c>
      <c r="C138" s="244" t="str">
        <f t="shared" ref="C138:C170" si="13">C87</f>
        <v>02_UKxxx_CA_13C6Glc_Ctl_ddmmmyy_UKy_AL_slice</v>
      </c>
      <c r="D138" s="188" t="str">
        <f t="shared" si="6"/>
        <v>13C6-glucose</v>
      </c>
      <c r="E138" s="188" t="str">
        <f t="shared" si="7"/>
        <v>unlbl</v>
      </c>
      <c r="F138" s="188">
        <f t="shared" si="8"/>
        <v>0</v>
      </c>
      <c r="G138" s="315"/>
      <c r="H138" s="350"/>
      <c r="I138" s="350"/>
      <c r="J138" s="350"/>
      <c r="K138" s="351"/>
      <c r="L138" s="352"/>
      <c r="M138" s="320"/>
      <c r="N138" s="358"/>
      <c r="O138" s="359"/>
      <c r="P138" s="324"/>
      <c r="Q138" s="328"/>
      <c r="R138" s="351"/>
      <c r="S138" s="362"/>
      <c r="T138" s="323"/>
      <c r="U138" s="351"/>
      <c r="V138" s="368"/>
      <c r="W138" s="324"/>
      <c r="X138" s="370"/>
      <c r="Y138" s="372">
        <f t="shared" si="9"/>
        <v>0</v>
      </c>
      <c r="Z138" s="190"/>
      <c r="AA138" s="373">
        <f t="shared" ref="AA138:AA170" si="14">Y138</f>
        <v>0</v>
      </c>
      <c r="AB138" s="125" t="s">
        <v>347</v>
      </c>
      <c r="AD138" s="190"/>
      <c r="AE138" s="372">
        <f t="shared" si="10"/>
        <v>0</v>
      </c>
      <c r="AF138" s="125" t="s">
        <v>347</v>
      </c>
      <c r="AH138" s="190"/>
      <c r="AI138" s="372">
        <f t="shared" ref="AI138:AI170" si="15">(R138-H138)</f>
        <v>0</v>
      </c>
      <c r="AJ138" s="125" t="s">
        <v>349</v>
      </c>
      <c r="AL138" s="190"/>
      <c r="AM138" s="372">
        <f t="shared" ref="AM138:AM170" si="16">(U138-J138)</f>
        <v>0</v>
      </c>
      <c r="AN138" s="125" t="s">
        <v>349</v>
      </c>
      <c r="AP138" s="190"/>
      <c r="AQ138" s="372">
        <f t="shared" ref="AQ138:AQ170" si="17">(X138-H138)</f>
        <v>0</v>
      </c>
      <c r="AR138" s="125" t="s">
        <v>349</v>
      </c>
    </row>
    <row r="139" spans="1:45" ht="18" customHeight="1">
      <c r="A139" s="175" t="str">
        <f t="shared" si="11"/>
        <v/>
      </c>
      <c r="B139" s="125" t="str">
        <f t="shared" si="12"/>
        <v>03</v>
      </c>
      <c r="C139" s="244" t="str">
        <f t="shared" si="13"/>
        <v>03_UKxxx_CA_13C6Glc_100ugWGP_ddmmmyy_UKy_AL_slice</v>
      </c>
      <c r="D139" s="188" t="str">
        <f t="shared" si="6"/>
        <v>13C6-glucose</v>
      </c>
      <c r="E139" s="188" t="str">
        <f t="shared" si="7"/>
        <v>unlbl</v>
      </c>
      <c r="F139" s="188" t="str">
        <f t="shared" si="8"/>
        <v>100 ug/ml</v>
      </c>
      <c r="G139" s="315"/>
      <c r="H139" s="350"/>
      <c r="I139" s="350"/>
      <c r="J139" s="350"/>
      <c r="K139" s="351"/>
      <c r="L139" s="352"/>
      <c r="M139" s="320"/>
      <c r="N139" s="358"/>
      <c r="O139" s="359"/>
      <c r="P139" s="324"/>
      <c r="Q139" s="328"/>
      <c r="R139" s="351"/>
      <c r="S139" s="362"/>
      <c r="T139" s="323"/>
      <c r="U139" s="351"/>
      <c r="V139" s="368"/>
      <c r="W139" s="324"/>
      <c r="X139" s="370"/>
      <c r="Y139" s="372">
        <f t="shared" si="9"/>
        <v>0</v>
      </c>
      <c r="Z139" s="190"/>
      <c r="AA139" s="373">
        <f t="shared" si="14"/>
        <v>0</v>
      </c>
      <c r="AB139" s="125" t="s">
        <v>347</v>
      </c>
      <c r="AD139" s="190"/>
      <c r="AE139" s="372">
        <f t="shared" si="10"/>
        <v>0</v>
      </c>
      <c r="AF139" s="125" t="s">
        <v>347</v>
      </c>
      <c r="AH139" s="190"/>
      <c r="AI139" s="372">
        <f t="shared" si="15"/>
        <v>0</v>
      </c>
      <c r="AJ139" s="125" t="s">
        <v>349</v>
      </c>
      <c r="AL139" s="190"/>
      <c r="AM139" s="372">
        <f t="shared" si="16"/>
        <v>0</v>
      </c>
      <c r="AN139" s="125" t="s">
        <v>349</v>
      </c>
      <c r="AP139" s="190"/>
      <c r="AQ139" s="372">
        <f t="shared" si="17"/>
        <v>0</v>
      </c>
      <c r="AR139" s="125" t="s">
        <v>349</v>
      </c>
    </row>
    <row r="140" spans="1:45" ht="18" customHeight="1">
      <c r="A140" s="175" t="str">
        <f t="shared" si="11"/>
        <v/>
      </c>
      <c r="B140" s="125" t="str">
        <f t="shared" si="12"/>
        <v>04</v>
      </c>
      <c r="C140" s="244" t="str">
        <f t="shared" si="13"/>
        <v>04_UKxxx_CA_13C6Glc_100ugWGP_ddmmmyy_UKy_AL_slice</v>
      </c>
      <c r="D140" s="188" t="str">
        <f t="shared" si="6"/>
        <v>13C6-glucose</v>
      </c>
      <c r="E140" s="188" t="str">
        <f t="shared" si="7"/>
        <v>unlbl</v>
      </c>
      <c r="F140" s="188" t="str">
        <f t="shared" si="8"/>
        <v>100 ug/ml</v>
      </c>
      <c r="G140" s="315"/>
      <c r="H140" s="350"/>
      <c r="I140" s="350"/>
      <c r="J140" s="350"/>
      <c r="K140" s="351"/>
      <c r="L140" s="352"/>
      <c r="M140" s="320"/>
      <c r="N140" s="358"/>
      <c r="O140" s="359"/>
      <c r="P140" s="324"/>
      <c r="Q140" s="328"/>
      <c r="R140" s="351"/>
      <c r="S140" s="362"/>
      <c r="T140" s="323"/>
      <c r="U140" s="351"/>
      <c r="V140" s="368"/>
      <c r="W140" s="324"/>
      <c r="X140" s="370"/>
      <c r="Y140" s="372">
        <f t="shared" si="9"/>
        <v>0</v>
      </c>
      <c r="Z140" s="190"/>
      <c r="AA140" s="373">
        <f t="shared" si="14"/>
        <v>0</v>
      </c>
      <c r="AB140" s="125" t="s">
        <v>347</v>
      </c>
      <c r="AD140" s="190"/>
      <c r="AE140" s="372">
        <f t="shared" si="10"/>
        <v>0</v>
      </c>
      <c r="AF140" s="125" t="s">
        <v>347</v>
      </c>
      <c r="AH140" s="190"/>
      <c r="AI140" s="372">
        <f t="shared" si="15"/>
        <v>0</v>
      </c>
      <c r="AJ140" s="125" t="s">
        <v>349</v>
      </c>
      <c r="AL140" s="190"/>
      <c r="AM140" s="372">
        <f t="shared" si="16"/>
        <v>0</v>
      </c>
      <c r="AN140" s="125" t="s">
        <v>349</v>
      </c>
      <c r="AP140" s="190"/>
      <c r="AQ140" s="372">
        <f t="shared" si="17"/>
        <v>0</v>
      </c>
      <c r="AR140" s="125" t="s">
        <v>349</v>
      </c>
    </row>
    <row r="141" spans="1:45" ht="18" customHeight="1">
      <c r="A141" s="175" t="str">
        <f t="shared" si="11"/>
        <v/>
      </c>
      <c r="B141" s="125" t="str">
        <f t="shared" si="12"/>
        <v>05</v>
      </c>
      <c r="C141" s="244" t="str">
        <f t="shared" si="13"/>
        <v>05_UKxxx_CA_13C6Glc_100ugWGP_ddmmmyy_UKy_AL_slice</v>
      </c>
      <c r="D141" s="188" t="str">
        <f t="shared" si="6"/>
        <v>13C6-glucose</v>
      </c>
      <c r="E141" s="188" t="str">
        <f t="shared" si="7"/>
        <v>unlbl</v>
      </c>
      <c r="F141" s="188" t="str">
        <f t="shared" si="8"/>
        <v>100 ug/ml</v>
      </c>
      <c r="G141" s="315"/>
      <c r="H141" s="350"/>
      <c r="I141" s="350"/>
      <c r="J141" s="350"/>
      <c r="K141" s="351"/>
      <c r="L141" s="352"/>
      <c r="M141" s="320"/>
      <c r="N141" s="358"/>
      <c r="O141" s="359"/>
      <c r="P141" s="324"/>
      <c r="Q141" s="328"/>
      <c r="R141" s="351"/>
      <c r="S141" s="362"/>
      <c r="T141" s="323"/>
      <c r="U141" s="351"/>
      <c r="V141" s="368"/>
      <c r="W141" s="324"/>
      <c r="X141" s="370"/>
      <c r="Y141" s="372">
        <f t="shared" si="9"/>
        <v>0</v>
      </c>
      <c r="Z141" s="190"/>
      <c r="AA141" s="373">
        <f t="shared" si="14"/>
        <v>0</v>
      </c>
      <c r="AB141" s="125" t="s">
        <v>347</v>
      </c>
      <c r="AD141" s="190"/>
      <c r="AE141" s="372">
        <f t="shared" si="10"/>
        <v>0</v>
      </c>
      <c r="AF141" s="125" t="s">
        <v>347</v>
      </c>
      <c r="AH141" s="190"/>
      <c r="AI141" s="372">
        <f t="shared" si="15"/>
        <v>0</v>
      </c>
      <c r="AJ141" s="125" t="s">
        <v>349</v>
      </c>
      <c r="AL141" s="190"/>
      <c r="AM141" s="372">
        <f t="shared" si="16"/>
        <v>0</v>
      </c>
      <c r="AN141" s="125" t="s">
        <v>349</v>
      </c>
      <c r="AP141" s="190"/>
      <c r="AQ141" s="372">
        <f t="shared" si="17"/>
        <v>0</v>
      </c>
      <c r="AR141" s="125" t="s">
        <v>349</v>
      </c>
    </row>
    <row r="142" spans="1:45" ht="18" customHeight="1">
      <c r="A142" s="175" t="str">
        <f t="shared" si="11"/>
        <v>#ignore</v>
      </c>
      <c r="B142" s="125" t="str">
        <f t="shared" si="12"/>
        <v>06</v>
      </c>
      <c r="C142" s="244" t="str">
        <f t="shared" si="13"/>
        <v>06_UKxxx___ddmmmyy_UKy_AL_slice</v>
      </c>
      <c r="D142" s="188">
        <f t="shared" si="6"/>
        <v>0</v>
      </c>
      <c r="E142" s="188">
        <f t="shared" si="7"/>
        <v>0</v>
      </c>
      <c r="F142" s="188">
        <f t="shared" si="8"/>
        <v>0</v>
      </c>
      <c r="G142" s="315"/>
      <c r="H142" s="350"/>
      <c r="I142" s="350"/>
      <c r="J142" s="350"/>
      <c r="K142" s="351"/>
      <c r="L142" s="352"/>
      <c r="M142" s="320"/>
      <c r="N142" s="358"/>
      <c r="O142" s="359"/>
      <c r="P142" s="324"/>
      <c r="Q142" s="328"/>
      <c r="R142" s="351"/>
      <c r="S142" s="362"/>
      <c r="T142" s="323"/>
      <c r="U142" s="351"/>
      <c r="V142" s="368"/>
      <c r="W142" s="324"/>
      <c r="X142" s="370"/>
      <c r="Y142" s="372">
        <f t="shared" si="9"/>
        <v>0</v>
      </c>
      <c r="Z142" s="190"/>
      <c r="AA142" s="373">
        <f t="shared" si="14"/>
        <v>0</v>
      </c>
      <c r="AB142" s="125" t="s">
        <v>347</v>
      </c>
      <c r="AD142" s="190"/>
      <c r="AE142" s="372">
        <f t="shared" si="10"/>
        <v>0</v>
      </c>
      <c r="AF142" s="125" t="s">
        <v>347</v>
      </c>
      <c r="AH142" s="190"/>
      <c r="AI142" s="372">
        <f t="shared" si="15"/>
        <v>0</v>
      </c>
      <c r="AJ142" s="125" t="s">
        <v>349</v>
      </c>
      <c r="AL142" s="190"/>
      <c r="AM142" s="372">
        <f t="shared" si="16"/>
        <v>0</v>
      </c>
      <c r="AN142" s="125" t="s">
        <v>349</v>
      </c>
      <c r="AP142" s="190"/>
      <c r="AQ142" s="372">
        <f t="shared" si="17"/>
        <v>0</v>
      </c>
      <c r="AR142" s="125" t="s">
        <v>349</v>
      </c>
    </row>
    <row r="143" spans="1:45" ht="18" customHeight="1">
      <c r="A143" s="175" t="str">
        <f t="shared" si="11"/>
        <v>#ignore</v>
      </c>
      <c r="B143" s="125" t="str">
        <f t="shared" si="12"/>
        <v>07</v>
      </c>
      <c r="C143" s="244" t="str">
        <f t="shared" si="13"/>
        <v>07_UKxxx___ddmmmyy_UKy_AL_slice</v>
      </c>
      <c r="D143" s="188">
        <f t="shared" si="6"/>
        <v>0</v>
      </c>
      <c r="E143" s="188">
        <f t="shared" si="7"/>
        <v>0</v>
      </c>
      <c r="F143" s="188">
        <f t="shared" si="8"/>
        <v>0</v>
      </c>
      <c r="G143" s="315"/>
      <c r="H143" s="350"/>
      <c r="I143" s="350"/>
      <c r="J143" s="350"/>
      <c r="K143" s="351"/>
      <c r="L143" s="352"/>
      <c r="M143" s="320"/>
      <c r="N143" s="358"/>
      <c r="O143" s="359"/>
      <c r="P143" s="324"/>
      <c r="Q143" s="328"/>
      <c r="R143" s="351"/>
      <c r="S143" s="362"/>
      <c r="T143" s="323"/>
      <c r="U143" s="351"/>
      <c r="V143" s="368"/>
      <c r="W143" s="324"/>
      <c r="X143" s="370"/>
      <c r="Y143" s="372">
        <f t="shared" si="9"/>
        <v>0</v>
      </c>
      <c r="Z143" s="190"/>
      <c r="AA143" s="373">
        <f t="shared" si="14"/>
        <v>0</v>
      </c>
      <c r="AB143" s="125" t="s">
        <v>347</v>
      </c>
      <c r="AD143" s="190"/>
      <c r="AE143" s="372">
        <f t="shared" si="10"/>
        <v>0</v>
      </c>
      <c r="AF143" s="125" t="s">
        <v>347</v>
      </c>
      <c r="AH143" s="190"/>
      <c r="AI143" s="372">
        <f t="shared" si="15"/>
        <v>0</v>
      </c>
      <c r="AJ143" s="125" t="s">
        <v>349</v>
      </c>
      <c r="AL143" s="190"/>
      <c r="AM143" s="372">
        <f t="shared" si="16"/>
        <v>0</v>
      </c>
      <c r="AN143" s="125" t="s">
        <v>349</v>
      </c>
      <c r="AP143" s="190"/>
      <c r="AQ143" s="372">
        <f t="shared" si="17"/>
        <v>0</v>
      </c>
      <c r="AR143" s="125" t="s">
        <v>349</v>
      </c>
    </row>
    <row r="144" spans="1:45" ht="18" customHeight="1">
      <c r="A144" s="175" t="str">
        <f t="shared" si="11"/>
        <v>#ignore</v>
      </c>
      <c r="B144" s="125" t="str">
        <f t="shared" si="12"/>
        <v>08</v>
      </c>
      <c r="C144" s="244" t="str">
        <f t="shared" si="13"/>
        <v>08_UKxxx___ddmmmyy_UKy_AL_slice</v>
      </c>
      <c r="D144" s="188">
        <f t="shared" si="6"/>
        <v>0</v>
      </c>
      <c r="E144" s="188">
        <f t="shared" si="7"/>
        <v>0</v>
      </c>
      <c r="F144" s="188">
        <f t="shared" si="8"/>
        <v>0</v>
      </c>
      <c r="G144" s="315"/>
      <c r="H144" s="350"/>
      <c r="I144" s="350"/>
      <c r="J144" s="350"/>
      <c r="K144" s="351"/>
      <c r="L144" s="352"/>
      <c r="M144" s="320"/>
      <c r="N144" s="358"/>
      <c r="O144" s="359"/>
      <c r="P144" s="324"/>
      <c r="Q144" s="328"/>
      <c r="R144" s="351"/>
      <c r="S144" s="362"/>
      <c r="T144" s="323"/>
      <c r="U144" s="351"/>
      <c r="V144" s="368"/>
      <c r="W144" s="324"/>
      <c r="X144" s="370"/>
      <c r="Y144" s="372">
        <f t="shared" si="9"/>
        <v>0</v>
      </c>
      <c r="Z144" s="190"/>
      <c r="AA144" s="373">
        <f t="shared" si="14"/>
        <v>0</v>
      </c>
      <c r="AB144" s="125" t="s">
        <v>347</v>
      </c>
      <c r="AD144" s="190"/>
      <c r="AE144" s="372">
        <f t="shared" si="10"/>
        <v>0</v>
      </c>
      <c r="AF144" s="125" t="s">
        <v>347</v>
      </c>
      <c r="AH144" s="190"/>
      <c r="AI144" s="372">
        <f t="shared" si="15"/>
        <v>0</v>
      </c>
      <c r="AJ144" s="125" t="s">
        <v>349</v>
      </c>
      <c r="AL144" s="190"/>
      <c r="AM144" s="372">
        <f t="shared" si="16"/>
        <v>0</v>
      </c>
      <c r="AN144" s="125" t="s">
        <v>349</v>
      </c>
      <c r="AP144" s="190"/>
      <c r="AQ144" s="372">
        <f t="shared" si="17"/>
        <v>0</v>
      </c>
      <c r="AR144" s="125" t="s">
        <v>349</v>
      </c>
    </row>
    <row r="145" spans="1:44" ht="18" customHeight="1">
      <c r="A145" s="175" t="str">
        <f t="shared" si="11"/>
        <v>#ignore</v>
      </c>
      <c r="B145" s="125" t="str">
        <f t="shared" si="12"/>
        <v>09</v>
      </c>
      <c r="C145" s="244" t="str">
        <f t="shared" si="13"/>
        <v>09_UKxxx___ddmmmyy_UKy_AL_slice</v>
      </c>
      <c r="D145" s="188">
        <f t="shared" si="6"/>
        <v>0</v>
      </c>
      <c r="E145" s="188">
        <f t="shared" si="7"/>
        <v>0</v>
      </c>
      <c r="F145" s="188">
        <f t="shared" si="8"/>
        <v>0</v>
      </c>
      <c r="G145" s="315"/>
      <c r="H145" s="350"/>
      <c r="I145" s="350"/>
      <c r="J145" s="350"/>
      <c r="K145" s="351"/>
      <c r="L145" s="352"/>
      <c r="M145" s="320"/>
      <c r="N145" s="358"/>
      <c r="O145" s="359"/>
      <c r="P145" s="324"/>
      <c r="Q145" s="328"/>
      <c r="R145" s="351"/>
      <c r="S145" s="362"/>
      <c r="T145" s="323"/>
      <c r="U145" s="351"/>
      <c r="V145" s="368"/>
      <c r="W145" s="324"/>
      <c r="X145" s="370"/>
      <c r="Y145" s="372">
        <f t="shared" si="9"/>
        <v>0</v>
      </c>
      <c r="Z145" s="190"/>
      <c r="AA145" s="373">
        <f t="shared" si="14"/>
        <v>0</v>
      </c>
      <c r="AB145" s="125" t="s">
        <v>347</v>
      </c>
      <c r="AD145" s="190"/>
      <c r="AE145" s="372">
        <f t="shared" si="10"/>
        <v>0</v>
      </c>
      <c r="AF145" s="125" t="s">
        <v>347</v>
      </c>
      <c r="AH145" s="190"/>
      <c r="AI145" s="372">
        <f t="shared" si="15"/>
        <v>0</v>
      </c>
      <c r="AJ145" s="125" t="s">
        <v>349</v>
      </c>
      <c r="AL145" s="190"/>
      <c r="AM145" s="372">
        <f t="shared" si="16"/>
        <v>0</v>
      </c>
      <c r="AN145" s="125" t="s">
        <v>349</v>
      </c>
      <c r="AP145" s="190"/>
      <c r="AQ145" s="372">
        <f t="shared" si="17"/>
        <v>0</v>
      </c>
      <c r="AR145" s="125" t="s">
        <v>349</v>
      </c>
    </row>
    <row r="146" spans="1:44" ht="18" customHeight="1">
      <c r="A146" s="175" t="str">
        <f t="shared" si="11"/>
        <v>#ignore</v>
      </c>
      <c r="B146" s="125" t="str">
        <f t="shared" si="12"/>
        <v>10</v>
      </c>
      <c r="C146" s="244" t="str">
        <f t="shared" si="13"/>
        <v>10_UKxxx___ddmmmyy_UKy_AL_slice</v>
      </c>
      <c r="D146" s="188">
        <f t="shared" si="6"/>
        <v>0</v>
      </c>
      <c r="E146" s="188">
        <f t="shared" si="7"/>
        <v>0</v>
      </c>
      <c r="F146" s="188">
        <f t="shared" si="8"/>
        <v>0</v>
      </c>
      <c r="G146" s="315"/>
      <c r="H146" s="350"/>
      <c r="I146" s="350"/>
      <c r="J146" s="350"/>
      <c r="K146" s="351"/>
      <c r="L146" s="352"/>
      <c r="M146" s="320"/>
      <c r="N146" s="358"/>
      <c r="O146" s="359"/>
      <c r="P146" s="324"/>
      <c r="Q146" s="328"/>
      <c r="R146" s="351"/>
      <c r="S146" s="362"/>
      <c r="T146" s="323"/>
      <c r="U146" s="351"/>
      <c r="V146" s="368"/>
      <c r="W146" s="324"/>
      <c r="X146" s="370"/>
      <c r="Y146" s="372">
        <f t="shared" si="9"/>
        <v>0</v>
      </c>
      <c r="Z146" s="190"/>
      <c r="AA146" s="373">
        <f t="shared" si="14"/>
        <v>0</v>
      </c>
      <c r="AB146" s="125" t="s">
        <v>347</v>
      </c>
      <c r="AD146" s="190"/>
      <c r="AE146" s="372">
        <f t="shared" si="10"/>
        <v>0</v>
      </c>
      <c r="AF146" s="125" t="s">
        <v>347</v>
      </c>
      <c r="AH146" s="190"/>
      <c r="AI146" s="372">
        <f t="shared" si="15"/>
        <v>0</v>
      </c>
      <c r="AJ146" s="125" t="s">
        <v>349</v>
      </c>
      <c r="AL146" s="190"/>
      <c r="AM146" s="372">
        <f t="shared" si="16"/>
        <v>0</v>
      </c>
      <c r="AN146" s="125" t="s">
        <v>349</v>
      </c>
      <c r="AP146" s="190"/>
      <c r="AQ146" s="372">
        <f t="shared" si="17"/>
        <v>0</v>
      </c>
      <c r="AR146" s="125" t="s">
        <v>349</v>
      </c>
    </row>
    <row r="147" spans="1:44" ht="18" customHeight="1">
      <c r="A147" s="175" t="str">
        <f t="shared" si="11"/>
        <v>#ignore</v>
      </c>
      <c r="B147" s="125" t="str">
        <f t="shared" si="12"/>
        <v>11</v>
      </c>
      <c r="C147" s="244" t="str">
        <f t="shared" si="13"/>
        <v>11_UKxxx___ddmmmyy_UKy_AL_slice</v>
      </c>
      <c r="D147" s="188">
        <f t="shared" si="6"/>
        <v>0</v>
      </c>
      <c r="E147" s="188">
        <f t="shared" si="7"/>
        <v>0</v>
      </c>
      <c r="F147" s="188">
        <f t="shared" si="8"/>
        <v>0</v>
      </c>
      <c r="G147" s="315"/>
      <c r="H147" s="350"/>
      <c r="I147" s="350"/>
      <c r="J147" s="350"/>
      <c r="K147" s="351"/>
      <c r="L147" s="352"/>
      <c r="M147" s="320"/>
      <c r="N147" s="358"/>
      <c r="O147" s="359"/>
      <c r="P147" s="324"/>
      <c r="Q147" s="328"/>
      <c r="R147" s="351"/>
      <c r="S147" s="362"/>
      <c r="T147" s="323"/>
      <c r="U147" s="351"/>
      <c r="V147" s="368"/>
      <c r="W147" s="324"/>
      <c r="X147" s="370"/>
      <c r="Y147" s="372">
        <f t="shared" si="9"/>
        <v>0</v>
      </c>
      <c r="Z147" s="190"/>
      <c r="AA147" s="373">
        <f t="shared" si="14"/>
        <v>0</v>
      </c>
      <c r="AB147" s="125" t="s">
        <v>347</v>
      </c>
      <c r="AD147" s="190"/>
      <c r="AE147" s="372">
        <f t="shared" si="10"/>
        <v>0</v>
      </c>
      <c r="AF147" s="125" t="s">
        <v>347</v>
      </c>
      <c r="AH147" s="190"/>
      <c r="AI147" s="372">
        <f t="shared" si="15"/>
        <v>0</v>
      </c>
      <c r="AJ147" s="125" t="s">
        <v>349</v>
      </c>
      <c r="AL147" s="190"/>
      <c r="AM147" s="372">
        <f t="shared" si="16"/>
        <v>0</v>
      </c>
      <c r="AN147" s="125" t="s">
        <v>349</v>
      </c>
      <c r="AP147" s="190"/>
      <c r="AQ147" s="372">
        <f t="shared" si="17"/>
        <v>0</v>
      </c>
      <c r="AR147" s="125" t="s">
        <v>349</v>
      </c>
    </row>
    <row r="148" spans="1:44" ht="18" customHeight="1">
      <c r="A148" s="175" t="str">
        <f t="shared" si="11"/>
        <v>#ignore</v>
      </c>
      <c r="B148" s="125" t="str">
        <f t="shared" si="12"/>
        <v>12</v>
      </c>
      <c r="C148" s="244" t="str">
        <f t="shared" si="13"/>
        <v>12_UKxxx___ddmmmyy_UKy_AL_slice</v>
      </c>
      <c r="D148" s="188">
        <f t="shared" si="6"/>
        <v>0</v>
      </c>
      <c r="E148" s="188">
        <f t="shared" si="7"/>
        <v>0</v>
      </c>
      <c r="F148" s="188">
        <f t="shared" si="8"/>
        <v>0</v>
      </c>
      <c r="G148" s="315"/>
      <c r="H148" s="350"/>
      <c r="I148" s="350"/>
      <c r="J148" s="350"/>
      <c r="K148" s="351"/>
      <c r="L148" s="352"/>
      <c r="M148" s="320"/>
      <c r="N148" s="358"/>
      <c r="O148" s="359"/>
      <c r="P148" s="324"/>
      <c r="Q148" s="328"/>
      <c r="R148" s="351"/>
      <c r="S148" s="362"/>
      <c r="T148" s="323"/>
      <c r="U148" s="351"/>
      <c r="V148" s="368"/>
      <c r="W148" s="324"/>
      <c r="X148" s="370"/>
      <c r="Y148" s="372">
        <f t="shared" si="9"/>
        <v>0</v>
      </c>
      <c r="Z148" s="190"/>
      <c r="AA148" s="373">
        <f t="shared" si="14"/>
        <v>0</v>
      </c>
      <c r="AB148" s="125" t="s">
        <v>347</v>
      </c>
      <c r="AD148" s="190"/>
      <c r="AE148" s="372">
        <f t="shared" si="10"/>
        <v>0</v>
      </c>
      <c r="AF148" s="125" t="s">
        <v>347</v>
      </c>
      <c r="AH148" s="190"/>
      <c r="AI148" s="372">
        <f t="shared" si="15"/>
        <v>0</v>
      </c>
      <c r="AJ148" s="125" t="s">
        <v>349</v>
      </c>
      <c r="AL148" s="190"/>
      <c r="AM148" s="372">
        <f t="shared" si="16"/>
        <v>0</v>
      </c>
      <c r="AN148" s="125" t="s">
        <v>349</v>
      </c>
      <c r="AP148" s="190"/>
      <c r="AQ148" s="372">
        <f t="shared" si="17"/>
        <v>0</v>
      </c>
      <c r="AR148" s="125" t="s">
        <v>349</v>
      </c>
    </row>
    <row r="149" spans="1:44" ht="18" customHeight="1">
      <c r="A149" s="175" t="str">
        <f t="shared" si="11"/>
        <v>#ignore</v>
      </c>
      <c r="B149" s="125" t="str">
        <f t="shared" si="12"/>
        <v>13</v>
      </c>
      <c r="C149" s="244" t="str">
        <f t="shared" si="13"/>
        <v>13_UKxxx___ddmmmyy_UKy_AL_slice</v>
      </c>
      <c r="D149" s="188">
        <f t="shared" si="6"/>
        <v>0</v>
      </c>
      <c r="E149" s="188">
        <f t="shared" si="7"/>
        <v>0</v>
      </c>
      <c r="F149" s="188">
        <f t="shared" si="8"/>
        <v>0</v>
      </c>
      <c r="G149" s="315"/>
      <c r="H149" s="350"/>
      <c r="I149" s="350"/>
      <c r="J149" s="350"/>
      <c r="K149" s="351"/>
      <c r="L149" s="352"/>
      <c r="M149" s="320"/>
      <c r="N149" s="358"/>
      <c r="O149" s="359"/>
      <c r="P149" s="324"/>
      <c r="Q149" s="328"/>
      <c r="R149" s="351"/>
      <c r="S149" s="362"/>
      <c r="T149" s="323"/>
      <c r="U149" s="351"/>
      <c r="V149" s="368"/>
      <c r="W149" s="324"/>
      <c r="X149" s="370"/>
      <c r="Y149" s="372">
        <f t="shared" si="9"/>
        <v>0</v>
      </c>
      <c r="Z149" s="190"/>
      <c r="AA149" s="373">
        <f t="shared" si="14"/>
        <v>0</v>
      </c>
      <c r="AB149" s="125" t="s">
        <v>347</v>
      </c>
      <c r="AD149" s="190"/>
      <c r="AE149" s="372">
        <f t="shared" si="10"/>
        <v>0</v>
      </c>
      <c r="AF149" s="125" t="s">
        <v>347</v>
      </c>
      <c r="AH149" s="190"/>
      <c r="AI149" s="372">
        <f t="shared" si="15"/>
        <v>0</v>
      </c>
      <c r="AJ149" s="125" t="s">
        <v>349</v>
      </c>
      <c r="AL149" s="190"/>
      <c r="AM149" s="372">
        <f t="shared" si="16"/>
        <v>0</v>
      </c>
      <c r="AN149" s="125" t="s">
        <v>349</v>
      </c>
      <c r="AP149" s="190"/>
      <c r="AQ149" s="372">
        <f t="shared" si="17"/>
        <v>0</v>
      </c>
      <c r="AR149" s="125" t="s">
        <v>349</v>
      </c>
    </row>
    <row r="150" spans="1:44" ht="18" customHeight="1">
      <c r="A150" s="175" t="str">
        <f t="shared" si="11"/>
        <v>#ignore</v>
      </c>
      <c r="B150" s="125" t="str">
        <f t="shared" si="12"/>
        <v>14</v>
      </c>
      <c r="C150" s="244" t="str">
        <f t="shared" si="13"/>
        <v>14_UKxxx___ddmmmyy_UKy_AL_slice</v>
      </c>
      <c r="D150" s="188">
        <f t="shared" si="6"/>
        <v>0</v>
      </c>
      <c r="E150" s="188">
        <f t="shared" si="7"/>
        <v>0</v>
      </c>
      <c r="F150" s="188">
        <f t="shared" si="8"/>
        <v>0</v>
      </c>
      <c r="G150" s="315"/>
      <c r="H150" s="350"/>
      <c r="I150" s="350"/>
      <c r="J150" s="350"/>
      <c r="K150" s="351"/>
      <c r="L150" s="352"/>
      <c r="M150" s="320"/>
      <c r="N150" s="358"/>
      <c r="O150" s="359"/>
      <c r="P150" s="324"/>
      <c r="Q150" s="328"/>
      <c r="R150" s="351"/>
      <c r="S150" s="362"/>
      <c r="T150" s="323"/>
      <c r="U150" s="351"/>
      <c r="V150" s="368"/>
      <c r="W150" s="324"/>
      <c r="X150" s="370"/>
      <c r="Y150" s="372">
        <f t="shared" si="9"/>
        <v>0</v>
      </c>
      <c r="Z150" s="190"/>
      <c r="AA150" s="373">
        <f t="shared" si="14"/>
        <v>0</v>
      </c>
      <c r="AB150" s="125" t="s">
        <v>347</v>
      </c>
      <c r="AD150" s="190"/>
      <c r="AE150" s="372">
        <f t="shared" si="10"/>
        <v>0</v>
      </c>
      <c r="AF150" s="125" t="s">
        <v>347</v>
      </c>
      <c r="AH150" s="190"/>
      <c r="AI150" s="372">
        <f t="shared" si="15"/>
        <v>0</v>
      </c>
      <c r="AJ150" s="125" t="s">
        <v>349</v>
      </c>
      <c r="AL150" s="190"/>
      <c r="AM150" s="372">
        <f t="shared" si="16"/>
        <v>0</v>
      </c>
      <c r="AN150" s="125" t="s">
        <v>349</v>
      </c>
      <c r="AP150" s="190"/>
      <c r="AQ150" s="372">
        <f t="shared" si="17"/>
        <v>0</v>
      </c>
      <c r="AR150" s="125" t="s">
        <v>349</v>
      </c>
    </row>
    <row r="151" spans="1:44" ht="18" customHeight="1">
      <c r="A151" s="175" t="str">
        <f t="shared" si="11"/>
        <v>#ignore</v>
      </c>
      <c r="B151" s="125" t="str">
        <f t="shared" si="12"/>
        <v>15</v>
      </c>
      <c r="C151" s="244" t="str">
        <f t="shared" si="13"/>
        <v>15_UKxxx___ddmmmyy_UKy_AL_slice</v>
      </c>
      <c r="D151" s="188">
        <f t="shared" si="6"/>
        <v>0</v>
      </c>
      <c r="E151" s="188">
        <f t="shared" si="7"/>
        <v>0</v>
      </c>
      <c r="F151" s="188">
        <f t="shared" si="8"/>
        <v>0</v>
      </c>
      <c r="G151" s="315"/>
      <c r="H151" s="350"/>
      <c r="I151" s="350"/>
      <c r="J151" s="350"/>
      <c r="K151" s="351"/>
      <c r="L151" s="352"/>
      <c r="M151" s="320"/>
      <c r="N151" s="358"/>
      <c r="O151" s="359"/>
      <c r="P151" s="324"/>
      <c r="Q151" s="328"/>
      <c r="R151" s="351"/>
      <c r="S151" s="362"/>
      <c r="T151" s="323"/>
      <c r="U151" s="351"/>
      <c r="V151" s="368"/>
      <c r="W151" s="324"/>
      <c r="X151" s="370"/>
      <c r="Y151" s="372">
        <f t="shared" si="9"/>
        <v>0</v>
      </c>
      <c r="Z151" s="190"/>
      <c r="AA151" s="373">
        <f t="shared" si="14"/>
        <v>0</v>
      </c>
      <c r="AB151" s="125" t="s">
        <v>347</v>
      </c>
      <c r="AD151" s="190"/>
      <c r="AE151" s="372">
        <f t="shared" si="10"/>
        <v>0</v>
      </c>
      <c r="AF151" s="125" t="s">
        <v>347</v>
      </c>
      <c r="AH151" s="190"/>
      <c r="AI151" s="372">
        <f t="shared" si="15"/>
        <v>0</v>
      </c>
      <c r="AJ151" s="125" t="s">
        <v>349</v>
      </c>
      <c r="AL151" s="190"/>
      <c r="AM151" s="372">
        <f t="shared" si="16"/>
        <v>0</v>
      </c>
      <c r="AN151" s="125" t="s">
        <v>349</v>
      </c>
      <c r="AP151" s="190"/>
      <c r="AQ151" s="372">
        <f t="shared" si="17"/>
        <v>0</v>
      </c>
      <c r="AR151" s="125" t="s">
        <v>349</v>
      </c>
    </row>
    <row r="152" spans="1:44" ht="18" customHeight="1">
      <c r="A152" s="175" t="str">
        <f t="shared" si="11"/>
        <v>#ignore</v>
      </c>
      <c r="B152" s="125" t="str">
        <f t="shared" si="12"/>
        <v>16</v>
      </c>
      <c r="C152" s="244" t="str">
        <f t="shared" si="13"/>
        <v>16_UKxxx___ddmmmyy_UKy_AL_slice</v>
      </c>
      <c r="D152" s="188">
        <f t="shared" si="6"/>
        <v>0</v>
      </c>
      <c r="E152" s="188">
        <f t="shared" si="7"/>
        <v>0</v>
      </c>
      <c r="F152" s="188">
        <f t="shared" si="8"/>
        <v>0</v>
      </c>
      <c r="G152" s="315"/>
      <c r="H152" s="350"/>
      <c r="I152" s="350"/>
      <c r="J152" s="350"/>
      <c r="K152" s="351"/>
      <c r="L152" s="352"/>
      <c r="M152" s="320"/>
      <c r="N152" s="358"/>
      <c r="O152" s="359"/>
      <c r="P152" s="324"/>
      <c r="Q152" s="328"/>
      <c r="R152" s="351"/>
      <c r="S152" s="362"/>
      <c r="T152" s="323"/>
      <c r="U152" s="351"/>
      <c r="V152" s="368"/>
      <c r="W152" s="324"/>
      <c r="X152" s="370"/>
      <c r="Y152" s="372">
        <f t="shared" si="9"/>
        <v>0</v>
      </c>
      <c r="Z152" s="190"/>
      <c r="AA152" s="373">
        <f t="shared" si="14"/>
        <v>0</v>
      </c>
      <c r="AB152" s="125" t="s">
        <v>347</v>
      </c>
      <c r="AD152" s="190"/>
      <c r="AE152" s="372">
        <f t="shared" si="10"/>
        <v>0</v>
      </c>
      <c r="AF152" s="125" t="s">
        <v>347</v>
      </c>
      <c r="AH152" s="190"/>
      <c r="AI152" s="372">
        <f t="shared" si="15"/>
        <v>0</v>
      </c>
      <c r="AJ152" s="125" t="s">
        <v>349</v>
      </c>
      <c r="AL152" s="190"/>
      <c r="AM152" s="372">
        <f t="shared" si="16"/>
        <v>0</v>
      </c>
      <c r="AN152" s="125" t="s">
        <v>349</v>
      </c>
      <c r="AP152" s="190"/>
      <c r="AQ152" s="372">
        <f t="shared" si="17"/>
        <v>0</v>
      </c>
      <c r="AR152" s="125" t="s">
        <v>349</v>
      </c>
    </row>
    <row r="153" spans="1:44" ht="18" customHeight="1">
      <c r="A153" s="175" t="str">
        <f t="shared" si="11"/>
        <v>#ignore</v>
      </c>
      <c r="B153" s="125" t="str">
        <f t="shared" si="12"/>
        <v>17</v>
      </c>
      <c r="C153" s="244" t="str">
        <f t="shared" si="13"/>
        <v>17_UKxxx___ddmmmyy_UKy_AL_slice</v>
      </c>
      <c r="D153" s="188">
        <f t="shared" si="6"/>
        <v>0</v>
      </c>
      <c r="E153" s="188">
        <f t="shared" si="7"/>
        <v>0</v>
      </c>
      <c r="F153" s="188">
        <f t="shared" si="8"/>
        <v>0</v>
      </c>
      <c r="G153" s="315"/>
      <c r="H153" s="350"/>
      <c r="I153" s="350"/>
      <c r="J153" s="350"/>
      <c r="K153" s="351"/>
      <c r="L153" s="352"/>
      <c r="M153" s="320"/>
      <c r="N153" s="358"/>
      <c r="O153" s="359"/>
      <c r="P153" s="324"/>
      <c r="Q153" s="328"/>
      <c r="R153" s="351"/>
      <c r="S153" s="362"/>
      <c r="T153" s="323"/>
      <c r="U153" s="351"/>
      <c r="V153" s="368"/>
      <c r="W153" s="324"/>
      <c r="X153" s="370"/>
      <c r="Y153" s="372">
        <f t="shared" si="9"/>
        <v>0</v>
      </c>
      <c r="Z153" s="190"/>
      <c r="AA153" s="373">
        <f t="shared" si="14"/>
        <v>0</v>
      </c>
      <c r="AB153" s="125" t="s">
        <v>347</v>
      </c>
      <c r="AD153" s="190"/>
      <c r="AE153" s="372">
        <f t="shared" si="10"/>
        <v>0</v>
      </c>
      <c r="AF153" s="125" t="s">
        <v>347</v>
      </c>
      <c r="AH153" s="190"/>
      <c r="AI153" s="372">
        <f t="shared" si="15"/>
        <v>0</v>
      </c>
      <c r="AJ153" s="125" t="s">
        <v>349</v>
      </c>
      <c r="AL153" s="190"/>
      <c r="AM153" s="372">
        <f t="shared" si="16"/>
        <v>0</v>
      </c>
      <c r="AN153" s="125" t="s">
        <v>349</v>
      </c>
      <c r="AP153" s="190"/>
      <c r="AQ153" s="372">
        <f t="shared" si="17"/>
        <v>0</v>
      </c>
      <c r="AR153" s="125" t="s">
        <v>349</v>
      </c>
    </row>
    <row r="154" spans="1:44" ht="18" customHeight="1">
      <c r="A154" s="175" t="str">
        <f t="shared" si="11"/>
        <v/>
      </c>
      <c r="B154" s="125" t="str">
        <f t="shared" si="12"/>
        <v>31</v>
      </c>
      <c r="C154" s="244" t="str">
        <f t="shared" si="13"/>
        <v>31_UKxxx_N_13C6Glc_Ctl_ddmmmyy_UKy_AL_slice</v>
      </c>
      <c r="D154" s="188" t="str">
        <f t="shared" si="6"/>
        <v>13C6-glucose</v>
      </c>
      <c r="E154" s="188" t="str">
        <f t="shared" si="7"/>
        <v>unlbl</v>
      </c>
      <c r="F154" s="188">
        <f t="shared" si="8"/>
        <v>0</v>
      </c>
      <c r="G154" s="315"/>
      <c r="H154" s="350"/>
      <c r="I154" s="350"/>
      <c r="J154" s="350"/>
      <c r="K154" s="351"/>
      <c r="L154" s="352"/>
      <c r="M154" s="320"/>
      <c r="N154" s="358"/>
      <c r="O154" s="359"/>
      <c r="P154" s="324"/>
      <c r="Q154" s="328"/>
      <c r="R154" s="351"/>
      <c r="S154" s="362"/>
      <c r="T154" s="323"/>
      <c r="U154" s="351"/>
      <c r="V154" s="368"/>
      <c r="W154" s="324"/>
      <c r="X154" s="370"/>
      <c r="Y154" s="372">
        <f t="shared" si="9"/>
        <v>0</v>
      </c>
      <c r="Z154" s="190"/>
      <c r="AA154" s="373">
        <f t="shared" si="14"/>
        <v>0</v>
      </c>
      <c r="AB154" s="125" t="s">
        <v>347</v>
      </c>
      <c r="AD154" s="190"/>
      <c r="AE154" s="372">
        <f t="shared" si="10"/>
        <v>0</v>
      </c>
      <c r="AF154" s="125" t="s">
        <v>347</v>
      </c>
      <c r="AH154" s="190"/>
      <c r="AI154" s="372">
        <f t="shared" si="15"/>
        <v>0</v>
      </c>
      <c r="AJ154" s="125" t="s">
        <v>349</v>
      </c>
      <c r="AL154" s="190"/>
      <c r="AM154" s="372">
        <f t="shared" si="16"/>
        <v>0</v>
      </c>
      <c r="AN154" s="125" t="s">
        <v>349</v>
      </c>
      <c r="AP154" s="190"/>
      <c r="AQ154" s="372">
        <f t="shared" si="17"/>
        <v>0</v>
      </c>
      <c r="AR154" s="125" t="s">
        <v>349</v>
      </c>
    </row>
    <row r="155" spans="1:44" ht="18" customHeight="1">
      <c r="A155" s="175" t="str">
        <f t="shared" si="11"/>
        <v/>
      </c>
      <c r="B155" s="125" t="str">
        <f t="shared" si="12"/>
        <v>32</v>
      </c>
      <c r="C155" s="244" t="str">
        <f t="shared" si="13"/>
        <v>32_UKxxx_N_13C6Glc_Ctl_ddmmmyy_UKy_AL_slice</v>
      </c>
      <c r="D155" s="188" t="str">
        <f t="shared" si="6"/>
        <v>13C6-glucose</v>
      </c>
      <c r="E155" s="188" t="str">
        <f t="shared" si="7"/>
        <v>unlbl</v>
      </c>
      <c r="F155" s="188">
        <f t="shared" si="8"/>
        <v>0</v>
      </c>
      <c r="G155" s="315"/>
      <c r="H155" s="350"/>
      <c r="I155" s="350"/>
      <c r="J155" s="350"/>
      <c r="K155" s="351"/>
      <c r="L155" s="352"/>
      <c r="M155" s="320"/>
      <c r="N155" s="358"/>
      <c r="O155" s="359"/>
      <c r="P155" s="324"/>
      <c r="Q155" s="328"/>
      <c r="R155" s="351"/>
      <c r="S155" s="362"/>
      <c r="T155" s="323"/>
      <c r="U155" s="351"/>
      <c r="V155" s="368"/>
      <c r="W155" s="324"/>
      <c r="X155" s="370"/>
      <c r="Y155" s="372">
        <f t="shared" si="9"/>
        <v>0</v>
      </c>
      <c r="Z155" s="190"/>
      <c r="AA155" s="373">
        <f t="shared" si="14"/>
        <v>0</v>
      </c>
      <c r="AB155" s="125" t="s">
        <v>347</v>
      </c>
      <c r="AD155" s="190"/>
      <c r="AE155" s="372">
        <f t="shared" si="10"/>
        <v>0</v>
      </c>
      <c r="AF155" s="125" t="s">
        <v>347</v>
      </c>
      <c r="AH155" s="190"/>
      <c r="AI155" s="372">
        <f t="shared" si="15"/>
        <v>0</v>
      </c>
      <c r="AJ155" s="125" t="s">
        <v>349</v>
      </c>
      <c r="AL155" s="190"/>
      <c r="AM155" s="372">
        <f t="shared" si="16"/>
        <v>0</v>
      </c>
      <c r="AN155" s="125" t="s">
        <v>349</v>
      </c>
      <c r="AP155" s="190"/>
      <c r="AQ155" s="372">
        <f t="shared" si="17"/>
        <v>0</v>
      </c>
      <c r="AR155" s="125" t="s">
        <v>349</v>
      </c>
    </row>
    <row r="156" spans="1:44" ht="18" customHeight="1">
      <c r="A156" s="175" t="str">
        <f t="shared" si="11"/>
        <v/>
      </c>
      <c r="B156" s="125" t="str">
        <f t="shared" si="12"/>
        <v>33</v>
      </c>
      <c r="C156" s="244" t="str">
        <f t="shared" si="13"/>
        <v>33_UKxxx_N_13C6Glc_100ugWGP_ddmmmyy_UKy_AL_slice</v>
      </c>
      <c r="D156" s="188" t="str">
        <f t="shared" si="6"/>
        <v>13C6-glucose</v>
      </c>
      <c r="E156" s="188" t="str">
        <f t="shared" si="7"/>
        <v>unlbl</v>
      </c>
      <c r="F156" s="188" t="str">
        <f t="shared" si="8"/>
        <v>100 ug/ml</v>
      </c>
      <c r="G156" s="315"/>
      <c r="H156" s="350"/>
      <c r="I156" s="350"/>
      <c r="J156" s="350"/>
      <c r="K156" s="351"/>
      <c r="L156" s="352"/>
      <c r="M156" s="320"/>
      <c r="N156" s="358"/>
      <c r="O156" s="359"/>
      <c r="P156" s="324"/>
      <c r="Q156" s="328"/>
      <c r="R156" s="351"/>
      <c r="S156" s="362"/>
      <c r="T156" s="323"/>
      <c r="U156" s="351"/>
      <c r="V156" s="368"/>
      <c r="W156" s="324"/>
      <c r="X156" s="370"/>
      <c r="Y156" s="372">
        <f t="shared" si="9"/>
        <v>0</v>
      </c>
      <c r="Z156" s="190"/>
      <c r="AA156" s="373">
        <f t="shared" si="14"/>
        <v>0</v>
      </c>
      <c r="AB156" s="125" t="s">
        <v>347</v>
      </c>
      <c r="AD156" s="190"/>
      <c r="AE156" s="372">
        <f t="shared" si="10"/>
        <v>0</v>
      </c>
      <c r="AF156" s="125" t="s">
        <v>347</v>
      </c>
      <c r="AH156" s="190"/>
      <c r="AI156" s="372">
        <f t="shared" si="15"/>
        <v>0</v>
      </c>
      <c r="AJ156" s="125" t="s">
        <v>349</v>
      </c>
      <c r="AL156" s="190"/>
      <c r="AM156" s="372">
        <f t="shared" si="16"/>
        <v>0</v>
      </c>
      <c r="AN156" s="125" t="s">
        <v>349</v>
      </c>
      <c r="AP156" s="190"/>
      <c r="AQ156" s="372">
        <f t="shared" si="17"/>
        <v>0</v>
      </c>
      <c r="AR156" s="125" t="s">
        <v>349</v>
      </c>
    </row>
    <row r="157" spans="1:44" ht="18" customHeight="1">
      <c r="A157" s="175" t="str">
        <f t="shared" si="11"/>
        <v/>
      </c>
      <c r="B157" s="125" t="str">
        <f t="shared" si="12"/>
        <v>34</v>
      </c>
      <c r="C157" s="244" t="str">
        <f t="shared" si="13"/>
        <v>34_UKxxx_N_13C6Glc_100ugWGP_ddmmmyy_UKy_AL_slice</v>
      </c>
      <c r="D157" s="188" t="str">
        <f t="shared" si="6"/>
        <v>13C6-glucose</v>
      </c>
      <c r="E157" s="188" t="str">
        <f t="shared" si="7"/>
        <v>unlbl</v>
      </c>
      <c r="F157" s="188" t="str">
        <f t="shared" si="8"/>
        <v>100 ug/ml</v>
      </c>
      <c r="G157" s="315"/>
      <c r="H157" s="350"/>
      <c r="I157" s="350"/>
      <c r="J157" s="350"/>
      <c r="K157" s="351"/>
      <c r="L157" s="352"/>
      <c r="M157" s="320"/>
      <c r="N157" s="358"/>
      <c r="O157" s="359"/>
      <c r="P157" s="324"/>
      <c r="Q157" s="328"/>
      <c r="R157" s="351"/>
      <c r="S157" s="362"/>
      <c r="T157" s="323"/>
      <c r="U157" s="351"/>
      <c r="V157" s="368"/>
      <c r="W157" s="324"/>
      <c r="X157" s="370"/>
      <c r="Y157" s="372">
        <f t="shared" si="9"/>
        <v>0</v>
      </c>
      <c r="Z157" s="190"/>
      <c r="AA157" s="373">
        <f t="shared" si="14"/>
        <v>0</v>
      </c>
      <c r="AB157" s="125" t="s">
        <v>347</v>
      </c>
      <c r="AD157" s="190"/>
      <c r="AE157" s="372">
        <f t="shared" si="10"/>
        <v>0</v>
      </c>
      <c r="AF157" s="125" t="s">
        <v>347</v>
      </c>
      <c r="AH157" s="190"/>
      <c r="AI157" s="372">
        <f t="shared" si="15"/>
        <v>0</v>
      </c>
      <c r="AJ157" s="125" t="s">
        <v>349</v>
      </c>
      <c r="AL157" s="190"/>
      <c r="AM157" s="372">
        <f t="shared" si="16"/>
        <v>0</v>
      </c>
      <c r="AN157" s="125" t="s">
        <v>349</v>
      </c>
      <c r="AP157" s="190"/>
      <c r="AQ157" s="372">
        <f t="shared" si="17"/>
        <v>0</v>
      </c>
      <c r="AR157" s="125" t="s">
        <v>349</v>
      </c>
    </row>
    <row r="158" spans="1:44" ht="18" customHeight="1">
      <c r="A158" s="175" t="str">
        <f t="shared" si="11"/>
        <v/>
      </c>
      <c r="B158" s="125" t="str">
        <f t="shared" si="12"/>
        <v>35</v>
      </c>
      <c r="C158" s="244" t="str">
        <f t="shared" si="13"/>
        <v>35_UKxxx_N_13C6Glc_100ugWGP_ddmmmyy_UKy_AL_slice</v>
      </c>
      <c r="D158" s="188" t="str">
        <f t="shared" si="6"/>
        <v>13C6-glucose</v>
      </c>
      <c r="E158" s="188" t="str">
        <f t="shared" si="7"/>
        <v>unlbl</v>
      </c>
      <c r="F158" s="188" t="str">
        <f t="shared" si="8"/>
        <v>100 ug/ml</v>
      </c>
      <c r="G158" s="315"/>
      <c r="H158" s="350"/>
      <c r="I158" s="350"/>
      <c r="J158" s="350"/>
      <c r="K158" s="351"/>
      <c r="L158" s="352"/>
      <c r="M158" s="320"/>
      <c r="N158" s="358"/>
      <c r="O158" s="359"/>
      <c r="P158" s="324"/>
      <c r="Q158" s="328"/>
      <c r="R158" s="351"/>
      <c r="S158" s="362"/>
      <c r="T158" s="323"/>
      <c r="U158" s="351"/>
      <c r="V158" s="368"/>
      <c r="W158" s="324"/>
      <c r="X158" s="370"/>
      <c r="Y158" s="372">
        <f t="shared" si="9"/>
        <v>0</v>
      </c>
      <c r="Z158" s="190"/>
      <c r="AA158" s="373">
        <f t="shared" si="14"/>
        <v>0</v>
      </c>
      <c r="AB158" s="125" t="s">
        <v>347</v>
      </c>
      <c r="AD158" s="190"/>
      <c r="AE158" s="372">
        <f t="shared" si="10"/>
        <v>0</v>
      </c>
      <c r="AF158" s="125" t="s">
        <v>347</v>
      </c>
      <c r="AH158" s="190"/>
      <c r="AI158" s="372">
        <f t="shared" si="15"/>
        <v>0</v>
      </c>
      <c r="AJ158" s="125" t="s">
        <v>349</v>
      </c>
      <c r="AL158" s="190"/>
      <c r="AM158" s="372">
        <f t="shared" si="16"/>
        <v>0</v>
      </c>
      <c r="AN158" s="125" t="s">
        <v>349</v>
      </c>
      <c r="AP158" s="190"/>
      <c r="AQ158" s="372">
        <f t="shared" si="17"/>
        <v>0</v>
      </c>
      <c r="AR158" s="125" t="s">
        <v>349</v>
      </c>
    </row>
    <row r="159" spans="1:44" ht="18" customHeight="1">
      <c r="A159" s="175" t="str">
        <f t="shared" si="11"/>
        <v>#ignore</v>
      </c>
      <c r="B159" s="125" t="str">
        <f t="shared" si="12"/>
        <v>36</v>
      </c>
      <c r="C159" s="244" t="str">
        <f t="shared" si="13"/>
        <v>36_UKxxx___ddmmmyy_UKy_AL_slice</v>
      </c>
      <c r="D159" s="188">
        <f t="shared" si="6"/>
        <v>0</v>
      </c>
      <c r="E159" s="188">
        <f t="shared" si="7"/>
        <v>0</v>
      </c>
      <c r="F159" s="188">
        <f t="shared" si="8"/>
        <v>0</v>
      </c>
      <c r="G159" s="315"/>
      <c r="H159" s="350"/>
      <c r="I159" s="350"/>
      <c r="J159" s="350"/>
      <c r="K159" s="351"/>
      <c r="L159" s="352"/>
      <c r="M159" s="320"/>
      <c r="N159" s="358"/>
      <c r="O159" s="359"/>
      <c r="P159" s="324"/>
      <c r="Q159" s="328"/>
      <c r="R159" s="351"/>
      <c r="S159" s="362"/>
      <c r="T159" s="323"/>
      <c r="U159" s="351"/>
      <c r="V159" s="368"/>
      <c r="W159" s="324"/>
      <c r="X159" s="370"/>
      <c r="Y159" s="372">
        <f t="shared" si="9"/>
        <v>0</v>
      </c>
      <c r="Z159" s="190"/>
      <c r="AA159" s="373">
        <f t="shared" si="14"/>
        <v>0</v>
      </c>
      <c r="AB159" s="125" t="s">
        <v>347</v>
      </c>
      <c r="AD159" s="190"/>
      <c r="AE159" s="372">
        <f t="shared" si="10"/>
        <v>0</v>
      </c>
      <c r="AF159" s="125" t="s">
        <v>347</v>
      </c>
      <c r="AH159" s="190"/>
      <c r="AI159" s="372">
        <f t="shared" si="15"/>
        <v>0</v>
      </c>
      <c r="AJ159" s="125" t="s">
        <v>349</v>
      </c>
      <c r="AL159" s="190"/>
      <c r="AM159" s="372">
        <f t="shared" si="16"/>
        <v>0</v>
      </c>
      <c r="AN159" s="125" t="s">
        <v>349</v>
      </c>
      <c r="AP159" s="190"/>
      <c r="AQ159" s="372">
        <f t="shared" si="17"/>
        <v>0</v>
      </c>
      <c r="AR159" s="125" t="s">
        <v>349</v>
      </c>
    </row>
    <row r="160" spans="1:44" ht="18" customHeight="1">
      <c r="A160" s="175" t="str">
        <f t="shared" si="11"/>
        <v>#ignore</v>
      </c>
      <c r="B160" s="125" t="str">
        <f t="shared" si="12"/>
        <v>37</v>
      </c>
      <c r="C160" s="244" t="str">
        <f t="shared" si="13"/>
        <v>37_UKxxx___ddmmmyy_UKy_AL_slice</v>
      </c>
      <c r="D160" s="188">
        <f t="shared" si="6"/>
        <v>0</v>
      </c>
      <c r="E160" s="188">
        <f t="shared" si="7"/>
        <v>0</v>
      </c>
      <c r="F160" s="188">
        <f t="shared" si="8"/>
        <v>0</v>
      </c>
      <c r="G160" s="315"/>
      <c r="H160" s="350"/>
      <c r="I160" s="350"/>
      <c r="J160" s="350"/>
      <c r="K160" s="351"/>
      <c r="L160" s="352"/>
      <c r="M160" s="320"/>
      <c r="N160" s="358"/>
      <c r="O160" s="359"/>
      <c r="P160" s="324"/>
      <c r="Q160" s="328"/>
      <c r="R160" s="351"/>
      <c r="S160" s="362"/>
      <c r="T160" s="323"/>
      <c r="U160" s="351"/>
      <c r="V160" s="368"/>
      <c r="W160" s="324"/>
      <c r="X160" s="370"/>
      <c r="Y160" s="372">
        <f t="shared" si="9"/>
        <v>0</v>
      </c>
      <c r="Z160" s="190"/>
      <c r="AA160" s="373">
        <f t="shared" si="14"/>
        <v>0</v>
      </c>
      <c r="AB160" s="125" t="s">
        <v>347</v>
      </c>
      <c r="AD160" s="190"/>
      <c r="AE160" s="372">
        <f t="shared" si="10"/>
        <v>0</v>
      </c>
      <c r="AF160" s="125" t="s">
        <v>347</v>
      </c>
      <c r="AH160" s="190"/>
      <c r="AI160" s="372">
        <f t="shared" si="15"/>
        <v>0</v>
      </c>
      <c r="AJ160" s="125" t="s">
        <v>349</v>
      </c>
      <c r="AL160" s="190"/>
      <c r="AM160" s="372">
        <f t="shared" si="16"/>
        <v>0</v>
      </c>
      <c r="AN160" s="125" t="s">
        <v>349</v>
      </c>
      <c r="AP160" s="190"/>
      <c r="AQ160" s="372">
        <f t="shared" si="17"/>
        <v>0</v>
      </c>
      <c r="AR160" s="125" t="s">
        <v>349</v>
      </c>
    </row>
    <row r="161" spans="1:44" ht="18" customHeight="1">
      <c r="A161" s="175" t="str">
        <f t="shared" si="11"/>
        <v>#ignore</v>
      </c>
      <c r="B161" s="125" t="str">
        <f t="shared" si="12"/>
        <v>38</v>
      </c>
      <c r="C161" s="244" t="str">
        <f t="shared" si="13"/>
        <v>38_UKxxx___ddmmmyy_UKy_AL_slice</v>
      </c>
      <c r="D161" s="188">
        <f t="shared" si="6"/>
        <v>0</v>
      </c>
      <c r="E161" s="188">
        <f t="shared" si="7"/>
        <v>0</v>
      </c>
      <c r="F161" s="188">
        <f t="shared" si="8"/>
        <v>0</v>
      </c>
      <c r="G161" s="315"/>
      <c r="H161" s="350"/>
      <c r="I161" s="350"/>
      <c r="J161" s="350"/>
      <c r="K161" s="351"/>
      <c r="L161" s="352"/>
      <c r="M161" s="320"/>
      <c r="N161" s="358"/>
      <c r="O161" s="359"/>
      <c r="P161" s="324"/>
      <c r="Q161" s="328"/>
      <c r="R161" s="351"/>
      <c r="S161" s="362"/>
      <c r="T161" s="323"/>
      <c r="U161" s="351"/>
      <c r="V161" s="368"/>
      <c r="W161" s="324"/>
      <c r="X161" s="370"/>
      <c r="Y161" s="372">
        <f t="shared" si="9"/>
        <v>0</v>
      </c>
      <c r="Z161" s="190"/>
      <c r="AA161" s="373">
        <f t="shared" si="14"/>
        <v>0</v>
      </c>
      <c r="AB161" s="125" t="s">
        <v>347</v>
      </c>
      <c r="AD161" s="190"/>
      <c r="AE161" s="372">
        <f t="shared" si="10"/>
        <v>0</v>
      </c>
      <c r="AF161" s="125" t="s">
        <v>347</v>
      </c>
      <c r="AH161" s="190"/>
      <c r="AI161" s="372">
        <f t="shared" si="15"/>
        <v>0</v>
      </c>
      <c r="AJ161" s="125" t="s">
        <v>349</v>
      </c>
      <c r="AL161" s="190"/>
      <c r="AM161" s="372">
        <f t="shared" si="16"/>
        <v>0</v>
      </c>
      <c r="AN161" s="125" t="s">
        <v>349</v>
      </c>
      <c r="AP161" s="190"/>
      <c r="AQ161" s="372">
        <f t="shared" si="17"/>
        <v>0</v>
      </c>
      <c r="AR161" s="125" t="s">
        <v>349</v>
      </c>
    </row>
    <row r="162" spans="1:44" ht="18" customHeight="1">
      <c r="A162" s="175" t="str">
        <f t="shared" si="11"/>
        <v>#ignore</v>
      </c>
      <c r="B162" s="125" t="str">
        <f t="shared" si="12"/>
        <v>39</v>
      </c>
      <c r="C162" s="244" t="str">
        <f t="shared" si="13"/>
        <v>39_UKxxx___ddmmmyy_UKy_AL_slice</v>
      </c>
      <c r="D162" s="188">
        <f t="shared" si="6"/>
        <v>0</v>
      </c>
      <c r="E162" s="188">
        <f t="shared" si="7"/>
        <v>0</v>
      </c>
      <c r="F162" s="188">
        <f t="shared" si="8"/>
        <v>0</v>
      </c>
      <c r="G162" s="315"/>
      <c r="H162" s="350"/>
      <c r="I162" s="350"/>
      <c r="J162" s="350"/>
      <c r="K162" s="351"/>
      <c r="L162" s="352"/>
      <c r="M162" s="320"/>
      <c r="N162" s="358"/>
      <c r="O162" s="359"/>
      <c r="P162" s="324"/>
      <c r="Q162" s="328"/>
      <c r="R162" s="351"/>
      <c r="S162" s="362"/>
      <c r="T162" s="323"/>
      <c r="U162" s="351"/>
      <c r="V162" s="368"/>
      <c r="W162" s="324"/>
      <c r="X162" s="370"/>
      <c r="Y162" s="372">
        <f t="shared" si="9"/>
        <v>0</v>
      </c>
      <c r="Z162" s="190"/>
      <c r="AA162" s="373">
        <f t="shared" si="14"/>
        <v>0</v>
      </c>
      <c r="AB162" s="125" t="s">
        <v>347</v>
      </c>
      <c r="AD162" s="190"/>
      <c r="AE162" s="372">
        <f t="shared" si="10"/>
        <v>0</v>
      </c>
      <c r="AF162" s="125" t="s">
        <v>347</v>
      </c>
      <c r="AH162" s="190"/>
      <c r="AI162" s="372">
        <f t="shared" si="15"/>
        <v>0</v>
      </c>
      <c r="AJ162" s="125" t="s">
        <v>349</v>
      </c>
      <c r="AL162" s="190"/>
      <c r="AM162" s="372">
        <f t="shared" si="16"/>
        <v>0</v>
      </c>
      <c r="AN162" s="125" t="s">
        <v>349</v>
      </c>
      <c r="AP162" s="190"/>
      <c r="AQ162" s="372">
        <f t="shared" si="17"/>
        <v>0</v>
      </c>
      <c r="AR162" s="125" t="s">
        <v>349</v>
      </c>
    </row>
    <row r="163" spans="1:44" ht="18" customHeight="1">
      <c r="A163" s="175" t="str">
        <f t="shared" si="11"/>
        <v>#ignore</v>
      </c>
      <c r="B163" s="125" t="str">
        <f t="shared" si="12"/>
        <v>40</v>
      </c>
      <c r="C163" s="244" t="str">
        <f t="shared" si="13"/>
        <v>40_UKxxx___ddmmmyy_UKy_AL_slice</v>
      </c>
      <c r="D163" s="188">
        <f t="shared" si="6"/>
        <v>0</v>
      </c>
      <c r="E163" s="188">
        <f t="shared" si="7"/>
        <v>0</v>
      </c>
      <c r="F163" s="188">
        <f t="shared" si="8"/>
        <v>0</v>
      </c>
      <c r="G163" s="315"/>
      <c r="H163" s="350"/>
      <c r="I163" s="350"/>
      <c r="J163" s="350"/>
      <c r="K163" s="351"/>
      <c r="L163" s="352"/>
      <c r="M163" s="320"/>
      <c r="N163" s="358"/>
      <c r="O163" s="359"/>
      <c r="P163" s="324"/>
      <c r="Q163" s="363"/>
      <c r="R163" s="351"/>
      <c r="S163" s="362"/>
      <c r="T163" s="323"/>
      <c r="U163" s="351"/>
      <c r="V163" s="359"/>
      <c r="W163" s="324"/>
      <c r="X163" s="370"/>
      <c r="Y163" s="372">
        <f t="shared" si="9"/>
        <v>0</v>
      </c>
      <c r="Z163" s="190"/>
      <c r="AA163" s="373">
        <f t="shared" si="14"/>
        <v>0</v>
      </c>
      <c r="AB163" s="125" t="s">
        <v>347</v>
      </c>
      <c r="AD163" s="190"/>
      <c r="AE163" s="372">
        <f t="shared" si="10"/>
        <v>0</v>
      </c>
      <c r="AF163" s="125" t="s">
        <v>347</v>
      </c>
      <c r="AH163" s="190"/>
      <c r="AI163" s="372">
        <f t="shared" si="15"/>
        <v>0</v>
      </c>
      <c r="AJ163" s="125" t="s">
        <v>349</v>
      </c>
      <c r="AL163" s="190"/>
      <c r="AM163" s="372">
        <f t="shared" si="16"/>
        <v>0</v>
      </c>
      <c r="AN163" s="125" t="s">
        <v>349</v>
      </c>
      <c r="AP163" s="190"/>
      <c r="AQ163" s="372">
        <f t="shared" si="17"/>
        <v>0</v>
      </c>
      <c r="AR163" s="125" t="s">
        <v>349</v>
      </c>
    </row>
    <row r="164" spans="1:44" ht="18" customHeight="1">
      <c r="A164" s="175" t="str">
        <f t="shared" si="11"/>
        <v>#ignore</v>
      </c>
      <c r="B164" s="125" t="str">
        <f t="shared" si="12"/>
        <v>41</v>
      </c>
      <c r="C164" s="244" t="str">
        <f t="shared" si="13"/>
        <v>41_UKxxx___ddmmmyy_UKy_AL_slice</v>
      </c>
      <c r="D164" s="188">
        <f t="shared" si="6"/>
        <v>0</v>
      </c>
      <c r="E164" s="188">
        <f t="shared" si="7"/>
        <v>0</v>
      </c>
      <c r="F164" s="188">
        <f t="shared" si="8"/>
        <v>0</v>
      </c>
      <c r="G164" s="315"/>
      <c r="H164" s="350"/>
      <c r="I164" s="350"/>
      <c r="J164" s="350"/>
      <c r="K164" s="351"/>
      <c r="L164" s="352"/>
      <c r="M164" s="320"/>
      <c r="N164" s="358"/>
      <c r="O164" s="359"/>
      <c r="P164" s="324"/>
      <c r="Q164" s="364"/>
      <c r="R164" s="351"/>
      <c r="S164" s="362"/>
      <c r="T164" s="323"/>
      <c r="U164" s="351"/>
      <c r="V164" s="359"/>
      <c r="W164" s="324"/>
      <c r="X164" s="370"/>
      <c r="Y164" s="372">
        <f t="shared" si="9"/>
        <v>0</v>
      </c>
      <c r="Z164" s="190"/>
      <c r="AA164" s="373">
        <f t="shared" si="14"/>
        <v>0</v>
      </c>
      <c r="AB164" s="125" t="s">
        <v>347</v>
      </c>
      <c r="AD164" s="190"/>
      <c r="AE164" s="372">
        <f t="shared" si="10"/>
        <v>0</v>
      </c>
      <c r="AF164" s="125" t="s">
        <v>347</v>
      </c>
      <c r="AH164" s="190"/>
      <c r="AI164" s="372">
        <f t="shared" si="15"/>
        <v>0</v>
      </c>
      <c r="AJ164" s="125" t="s">
        <v>349</v>
      </c>
      <c r="AL164" s="190"/>
      <c r="AM164" s="372">
        <f t="shared" si="16"/>
        <v>0</v>
      </c>
      <c r="AN164" s="125" t="s">
        <v>349</v>
      </c>
      <c r="AP164" s="190"/>
      <c r="AQ164" s="372">
        <f t="shared" si="17"/>
        <v>0</v>
      </c>
      <c r="AR164" s="125" t="s">
        <v>349</v>
      </c>
    </row>
    <row r="165" spans="1:44" ht="18" customHeight="1">
      <c r="A165" s="175" t="str">
        <f t="shared" si="11"/>
        <v>#ignore</v>
      </c>
      <c r="B165" s="125" t="str">
        <f t="shared" si="12"/>
        <v>42</v>
      </c>
      <c r="C165" s="244" t="str">
        <f t="shared" si="13"/>
        <v>42_UKxxx___ddmmmyy_UKy_AL_slice</v>
      </c>
      <c r="D165" s="188">
        <f t="shared" si="6"/>
        <v>0</v>
      </c>
      <c r="E165" s="188">
        <f t="shared" si="7"/>
        <v>0</v>
      </c>
      <c r="F165" s="188">
        <f t="shared" si="8"/>
        <v>0</v>
      </c>
      <c r="G165" s="315"/>
      <c r="H165" s="350"/>
      <c r="I165" s="350"/>
      <c r="J165" s="350"/>
      <c r="K165" s="351"/>
      <c r="L165" s="352"/>
      <c r="M165" s="320"/>
      <c r="N165" s="358"/>
      <c r="O165" s="359"/>
      <c r="P165" s="324"/>
      <c r="Q165" s="364"/>
      <c r="R165" s="351"/>
      <c r="S165" s="362"/>
      <c r="T165" s="323"/>
      <c r="U165" s="351"/>
      <c r="V165" s="359"/>
      <c r="W165" s="324"/>
      <c r="X165" s="370"/>
      <c r="Y165" s="372">
        <f t="shared" si="9"/>
        <v>0</v>
      </c>
      <c r="Z165" s="190"/>
      <c r="AA165" s="373">
        <f t="shared" si="14"/>
        <v>0</v>
      </c>
      <c r="AB165" s="125" t="s">
        <v>347</v>
      </c>
      <c r="AD165" s="190"/>
      <c r="AE165" s="372">
        <f t="shared" si="10"/>
        <v>0</v>
      </c>
      <c r="AF165" s="125" t="s">
        <v>347</v>
      </c>
      <c r="AH165" s="190"/>
      <c r="AI165" s="372">
        <f t="shared" si="15"/>
        <v>0</v>
      </c>
      <c r="AJ165" s="125" t="s">
        <v>349</v>
      </c>
      <c r="AL165" s="190"/>
      <c r="AM165" s="372">
        <f t="shared" si="16"/>
        <v>0</v>
      </c>
      <c r="AN165" s="125" t="s">
        <v>349</v>
      </c>
      <c r="AP165" s="190"/>
      <c r="AQ165" s="372">
        <f t="shared" si="17"/>
        <v>0</v>
      </c>
      <c r="AR165" s="125" t="s">
        <v>349</v>
      </c>
    </row>
    <row r="166" spans="1:44" ht="18" customHeight="1">
      <c r="A166" s="175" t="str">
        <f t="shared" si="11"/>
        <v>#ignore</v>
      </c>
      <c r="B166" s="125" t="str">
        <f t="shared" si="12"/>
        <v>43</v>
      </c>
      <c r="C166" s="244" t="str">
        <f t="shared" si="13"/>
        <v>43_UKxxx___ddmmmyy_UKy_AL_slice</v>
      </c>
      <c r="D166" s="188">
        <f t="shared" si="6"/>
        <v>0</v>
      </c>
      <c r="E166" s="188">
        <f t="shared" si="7"/>
        <v>0</v>
      </c>
      <c r="F166" s="188">
        <f t="shared" si="8"/>
        <v>0</v>
      </c>
      <c r="G166" s="315"/>
      <c r="H166" s="350"/>
      <c r="I166" s="350"/>
      <c r="J166" s="350"/>
      <c r="K166" s="351"/>
      <c r="L166" s="352"/>
      <c r="M166" s="320"/>
      <c r="N166" s="358"/>
      <c r="O166" s="359"/>
      <c r="P166" s="324"/>
      <c r="Q166" s="364"/>
      <c r="R166" s="351"/>
      <c r="S166" s="362"/>
      <c r="T166" s="323"/>
      <c r="U166" s="351"/>
      <c r="V166" s="359"/>
      <c r="W166" s="324"/>
      <c r="X166" s="370"/>
      <c r="Y166" s="372">
        <f t="shared" si="9"/>
        <v>0</v>
      </c>
      <c r="Z166" s="190"/>
      <c r="AA166" s="373">
        <f t="shared" si="14"/>
        <v>0</v>
      </c>
      <c r="AB166" s="125" t="s">
        <v>347</v>
      </c>
      <c r="AD166" s="190"/>
      <c r="AE166" s="372">
        <f t="shared" si="10"/>
        <v>0</v>
      </c>
      <c r="AF166" s="125" t="s">
        <v>347</v>
      </c>
      <c r="AH166" s="190"/>
      <c r="AI166" s="372">
        <f t="shared" si="15"/>
        <v>0</v>
      </c>
      <c r="AJ166" s="125" t="s">
        <v>349</v>
      </c>
      <c r="AL166" s="190"/>
      <c r="AM166" s="372">
        <f t="shared" si="16"/>
        <v>0</v>
      </c>
      <c r="AN166" s="125" t="s">
        <v>349</v>
      </c>
      <c r="AP166" s="190"/>
      <c r="AQ166" s="372">
        <f t="shared" si="17"/>
        <v>0</v>
      </c>
      <c r="AR166" s="125" t="s">
        <v>349</v>
      </c>
    </row>
    <row r="167" spans="1:44" ht="18" customHeight="1">
      <c r="A167" s="175" t="str">
        <f t="shared" si="11"/>
        <v>#ignore</v>
      </c>
      <c r="B167" s="125" t="str">
        <f t="shared" si="12"/>
        <v>44</v>
      </c>
      <c r="C167" s="244" t="str">
        <f t="shared" si="13"/>
        <v>44_UKxxx___ddmmmyy_UKy_AL_slice</v>
      </c>
      <c r="D167" s="188">
        <f t="shared" si="6"/>
        <v>0</v>
      </c>
      <c r="E167" s="188">
        <f t="shared" si="7"/>
        <v>0</v>
      </c>
      <c r="F167" s="188">
        <f t="shared" si="8"/>
        <v>0</v>
      </c>
      <c r="G167" s="315"/>
      <c r="H167" s="350"/>
      <c r="I167" s="350"/>
      <c r="J167" s="350"/>
      <c r="K167" s="351"/>
      <c r="L167" s="352"/>
      <c r="M167" s="320"/>
      <c r="N167" s="358"/>
      <c r="O167" s="359"/>
      <c r="P167" s="324"/>
      <c r="Q167" s="364"/>
      <c r="R167" s="351"/>
      <c r="S167" s="362"/>
      <c r="T167" s="323"/>
      <c r="U167" s="351"/>
      <c r="V167" s="359"/>
      <c r="W167" s="324"/>
      <c r="X167" s="370"/>
      <c r="Y167" s="372">
        <f t="shared" si="9"/>
        <v>0</v>
      </c>
      <c r="Z167" s="190"/>
      <c r="AA167" s="373">
        <f t="shared" si="14"/>
        <v>0</v>
      </c>
      <c r="AB167" s="125" t="s">
        <v>347</v>
      </c>
      <c r="AD167" s="190"/>
      <c r="AE167" s="372">
        <f t="shared" si="10"/>
        <v>0</v>
      </c>
      <c r="AF167" s="125" t="s">
        <v>347</v>
      </c>
      <c r="AH167" s="190"/>
      <c r="AI167" s="372">
        <f t="shared" si="15"/>
        <v>0</v>
      </c>
      <c r="AJ167" s="125" t="s">
        <v>349</v>
      </c>
      <c r="AL167" s="190"/>
      <c r="AM167" s="372">
        <f t="shared" si="16"/>
        <v>0</v>
      </c>
      <c r="AN167" s="125" t="s">
        <v>349</v>
      </c>
      <c r="AP167" s="190"/>
      <c r="AQ167" s="372">
        <f t="shared" si="17"/>
        <v>0</v>
      </c>
      <c r="AR167" s="125" t="s">
        <v>349</v>
      </c>
    </row>
    <row r="168" spans="1:44" ht="18" customHeight="1">
      <c r="A168" s="175" t="str">
        <f t="shared" si="11"/>
        <v>#ignore</v>
      </c>
      <c r="B168" s="125" t="str">
        <f t="shared" si="12"/>
        <v>45</v>
      </c>
      <c r="C168" s="244" t="str">
        <f t="shared" si="13"/>
        <v>45_UKxxx___ddmmmyy_UKy_AL_slice</v>
      </c>
      <c r="D168" s="188">
        <f t="shared" si="6"/>
        <v>0</v>
      </c>
      <c r="E168" s="188">
        <f t="shared" si="7"/>
        <v>0</v>
      </c>
      <c r="F168" s="188">
        <f t="shared" si="8"/>
        <v>0</v>
      </c>
      <c r="G168" s="315"/>
      <c r="H168" s="350"/>
      <c r="I168" s="350"/>
      <c r="J168" s="350"/>
      <c r="K168" s="351"/>
      <c r="L168" s="352"/>
      <c r="M168" s="320"/>
      <c r="N168" s="358"/>
      <c r="O168" s="359"/>
      <c r="P168" s="324"/>
      <c r="Q168" s="364"/>
      <c r="R168" s="351"/>
      <c r="S168" s="362"/>
      <c r="T168" s="323"/>
      <c r="U168" s="351"/>
      <c r="V168" s="359"/>
      <c r="W168" s="324"/>
      <c r="X168" s="370"/>
      <c r="Y168" s="372">
        <f t="shared" si="9"/>
        <v>0</v>
      </c>
      <c r="Z168" s="190"/>
      <c r="AA168" s="373">
        <f t="shared" si="14"/>
        <v>0</v>
      </c>
      <c r="AB168" s="125" t="s">
        <v>347</v>
      </c>
      <c r="AD168" s="190"/>
      <c r="AE168" s="372">
        <f t="shared" si="10"/>
        <v>0</v>
      </c>
      <c r="AF168" s="125" t="s">
        <v>347</v>
      </c>
      <c r="AH168" s="190"/>
      <c r="AI168" s="372">
        <f t="shared" si="15"/>
        <v>0</v>
      </c>
      <c r="AJ168" s="125" t="s">
        <v>349</v>
      </c>
      <c r="AL168" s="190"/>
      <c r="AM168" s="372">
        <f t="shared" si="16"/>
        <v>0</v>
      </c>
      <c r="AN168" s="125" t="s">
        <v>349</v>
      </c>
      <c r="AP168" s="190"/>
      <c r="AQ168" s="372">
        <f t="shared" si="17"/>
        <v>0</v>
      </c>
      <c r="AR168" s="125" t="s">
        <v>349</v>
      </c>
    </row>
    <row r="169" spans="1:44" ht="18" customHeight="1">
      <c r="A169" s="175" t="str">
        <f t="shared" si="11"/>
        <v>#ignore</v>
      </c>
      <c r="B169" s="125" t="str">
        <f t="shared" si="12"/>
        <v>46</v>
      </c>
      <c r="C169" s="244" t="str">
        <f t="shared" si="13"/>
        <v>46_UKxxx___ddmmmyy_UKy_AL_slice</v>
      </c>
      <c r="D169" s="188">
        <f t="shared" si="6"/>
        <v>0</v>
      </c>
      <c r="E169" s="188">
        <f t="shared" si="7"/>
        <v>0</v>
      </c>
      <c r="F169" s="188">
        <f t="shared" si="8"/>
        <v>0</v>
      </c>
      <c r="G169" s="315"/>
      <c r="H169" s="350"/>
      <c r="I169" s="350"/>
      <c r="J169" s="350"/>
      <c r="K169" s="351"/>
      <c r="L169" s="352"/>
      <c r="M169" s="320"/>
      <c r="N169" s="358"/>
      <c r="O169" s="359"/>
      <c r="P169" s="324"/>
      <c r="Q169" s="364"/>
      <c r="R169" s="351"/>
      <c r="S169" s="362"/>
      <c r="T169" s="323"/>
      <c r="U169" s="351"/>
      <c r="V169" s="359"/>
      <c r="W169" s="324"/>
      <c r="X169" s="370"/>
      <c r="Y169" s="372">
        <f t="shared" si="9"/>
        <v>0</v>
      </c>
      <c r="Z169" s="190"/>
      <c r="AA169" s="373">
        <f t="shared" si="14"/>
        <v>0</v>
      </c>
      <c r="AB169" s="125" t="s">
        <v>347</v>
      </c>
      <c r="AD169" s="190"/>
      <c r="AE169" s="372">
        <f t="shared" si="10"/>
        <v>0</v>
      </c>
      <c r="AF169" s="125" t="s">
        <v>347</v>
      </c>
      <c r="AH169" s="190"/>
      <c r="AI169" s="372">
        <f t="shared" si="15"/>
        <v>0</v>
      </c>
      <c r="AJ169" s="125" t="s">
        <v>349</v>
      </c>
      <c r="AL169" s="190"/>
      <c r="AM169" s="372">
        <f t="shared" si="16"/>
        <v>0</v>
      </c>
      <c r="AN169" s="125" t="s">
        <v>349</v>
      </c>
      <c r="AP169" s="190"/>
      <c r="AQ169" s="372">
        <f t="shared" si="17"/>
        <v>0</v>
      </c>
      <c r="AR169" s="125" t="s">
        <v>349</v>
      </c>
    </row>
    <row r="170" spans="1:44" ht="18" customHeight="1" thickBot="1">
      <c r="A170" s="175" t="str">
        <f t="shared" si="11"/>
        <v>#ignore</v>
      </c>
      <c r="B170" s="125" t="str">
        <f t="shared" si="12"/>
        <v>47</v>
      </c>
      <c r="C170" s="244" t="str">
        <f t="shared" si="13"/>
        <v>47_UKxxx___ddmmmyy_UKy_AL_slice</v>
      </c>
      <c r="D170" s="188">
        <f t="shared" si="6"/>
        <v>0</v>
      </c>
      <c r="E170" s="188">
        <f t="shared" si="7"/>
        <v>0</v>
      </c>
      <c r="F170" s="188">
        <f t="shared" si="8"/>
        <v>0</v>
      </c>
      <c r="G170" s="316"/>
      <c r="H170" s="353"/>
      <c r="I170" s="353"/>
      <c r="J170" s="353"/>
      <c r="K170" s="354"/>
      <c r="L170" s="355"/>
      <c r="M170" s="321"/>
      <c r="N170" s="360"/>
      <c r="O170" s="361"/>
      <c r="P170" s="325"/>
      <c r="Q170" s="365"/>
      <c r="R170" s="354"/>
      <c r="S170" s="366"/>
      <c r="T170" s="332"/>
      <c r="U170" s="354"/>
      <c r="V170" s="361"/>
      <c r="W170" s="325"/>
      <c r="X170" s="371"/>
      <c r="Y170" s="372">
        <f t="shared" si="9"/>
        <v>0</v>
      </c>
      <c r="Z170" s="190"/>
      <c r="AA170" s="373">
        <f t="shared" si="14"/>
        <v>0</v>
      </c>
      <c r="AB170" s="125" t="s">
        <v>347</v>
      </c>
      <c r="AD170" s="190"/>
      <c r="AE170" s="372">
        <f t="shared" si="10"/>
        <v>0</v>
      </c>
      <c r="AF170" s="125" t="s">
        <v>347</v>
      </c>
      <c r="AH170" s="190"/>
      <c r="AI170" s="372">
        <f t="shared" si="15"/>
        <v>0</v>
      </c>
      <c r="AJ170" s="125" t="s">
        <v>349</v>
      </c>
      <c r="AL170" s="190"/>
      <c r="AM170" s="372">
        <f t="shared" si="16"/>
        <v>0</v>
      </c>
      <c r="AN170" s="125" t="s">
        <v>349</v>
      </c>
      <c r="AP170" s="190"/>
      <c r="AQ170" s="372">
        <f t="shared" si="17"/>
        <v>0</v>
      </c>
      <c r="AR170" s="125" t="s">
        <v>349</v>
      </c>
    </row>
    <row r="171" spans="1:44" ht="18" customHeight="1">
      <c r="C171" s="245"/>
      <c r="D171" s="246"/>
      <c r="G171" s="194"/>
      <c r="H171" s="139"/>
      <c r="I171" s="139"/>
      <c r="J171" s="139"/>
      <c r="L171" s="139"/>
      <c r="M171" s="139"/>
      <c r="N171" s="189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P171" s="220"/>
    </row>
    <row r="172" spans="1:44" ht="18" customHeight="1">
      <c r="B172" s="164"/>
      <c r="C172" s="245"/>
      <c r="D172" s="246"/>
      <c r="G172" s="194"/>
      <c r="H172" s="139"/>
      <c r="I172" s="139"/>
      <c r="J172" s="139"/>
      <c r="L172" s="139"/>
      <c r="M172" s="139"/>
      <c r="N172" s="189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</row>
    <row r="173" spans="1:44" ht="18" customHeight="1">
      <c r="P173" s="162"/>
    </row>
    <row r="174" spans="1:44" s="183" customFormat="1" ht="23.25">
      <c r="B174" s="240" t="s">
        <v>429</v>
      </c>
      <c r="P174" s="195"/>
    </row>
    <row r="175" spans="1:44">
      <c r="B175" s="171" t="s">
        <v>161</v>
      </c>
      <c r="C175" s="172"/>
    </row>
    <row r="176" spans="1:44">
      <c r="B176" s="171" t="s">
        <v>162</v>
      </c>
      <c r="C176" s="161"/>
    </row>
    <row r="177" spans="1:12">
      <c r="B177" s="184"/>
      <c r="C177" s="161"/>
      <c r="D177" s="153"/>
    </row>
    <row r="178" spans="1:12">
      <c r="B178" s="153" t="s">
        <v>166</v>
      </c>
      <c r="C178" s="153"/>
      <c r="D178" s="153"/>
    </row>
    <row r="179" spans="1:12">
      <c r="B179" s="153"/>
      <c r="C179" s="153"/>
      <c r="D179" s="153"/>
    </row>
    <row r="180" spans="1:12">
      <c r="A180" s="125" t="s">
        <v>5</v>
      </c>
      <c r="B180" s="162" t="s">
        <v>26</v>
      </c>
      <c r="C180" s="125" t="s">
        <v>39</v>
      </c>
      <c r="D180" s="173" t="s">
        <v>28</v>
      </c>
      <c r="E180" s="174" t="s">
        <v>29</v>
      </c>
      <c r="I180" s="196"/>
    </row>
    <row r="181" spans="1:12">
      <c r="B181" s="125" t="s">
        <v>413</v>
      </c>
      <c r="C181" s="125" t="s">
        <v>46</v>
      </c>
      <c r="D181" s="129"/>
      <c r="E181" s="174" t="s">
        <v>414</v>
      </c>
    </row>
    <row r="182" spans="1:12">
      <c r="D182" s="173"/>
      <c r="E182" s="174"/>
    </row>
    <row r="183" spans="1:12">
      <c r="A183" s="125" t="s">
        <v>5</v>
      </c>
      <c r="C183" s="125" t="s">
        <v>31</v>
      </c>
      <c r="K183" s="284" t="s">
        <v>470</v>
      </c>
    </row>
    <row r="184" spans="1:12">
      <c r="A184" s="125" t="s">
        <v>7</v>
      </c>
      <c r="F184" s="197" t="s">
        <v>425</v>
      </c>
      <c r="G184" s="161"/>
      <c r="I184" s="196"/>
      <c r="J184" s="125" t="s">
        <v>423</v>
      </c>
      <c r="K184" s="125" t="s">
        <v>424</v>
      </c>
    </row>
    <row r="185" spans="1:12" ht="31.5">
      <c r="A185" s="125" t="s">
        <v>7</v>
      </c>
      <c r="B185" s="162" t="s">
        <v>33</v>
      </c>
      <c r="C185" s="162" t="s">
        <v>336</v>
      </c>
      <c r="D185" s="198" t="s">
        <v>415</v>
      </c>
      <c r="E185" s="198" t="s">
        <v>416</v>
      </c>
      <c r="F185" s="198" t="s">
        <v>417</v>
      </c>
      <c r="G185" s="198" t="s">
        <v>418</v>
      </c>
      <c r="H185" s="198" t="s">
        <v>419</v>
      </c>
      <c r="I185" s="198" t="s">
        <v>420</v>
      </c>
      <c r="J185" s="198" t="s">
        <v>421</v>
      </c>
      <c r="K185" s="198" t="s">
        <v>422</v>
      </c>
      <c r="L185" s="198" t="s">
        <v>47</v>
      </c>
    </row>
    <row r="186" spans="1:12">
      <c r="A186" s="175" t="str">
        <f>IF(A86="#ignore","#ignore","")</f>
        <v/>
      </c>
      <c r="B186" s="125" t="str">
        <f>B86</f>
        <v>01</v>
      </c>
      <c r="C186" s="291" t="str">
        <f>C86</f>
        <v>01_UKxxx_CA_13C6Glc_Ctl_ddmmmyy_UKy_AL_slice</v>
      </c>
      <c r="D186" s="292"/>
      <c r="E186" s="293"/>
      <c r="F186" s="193"/>
      <c r="G186" s="192"/>
      <c r="H186" s="294">
        <f>SUM(D186:G186)</f>
        <v>0</v>
      </c>
      <c r="I186" s="295" t="e">
        <f>E186/H186</f>
        <v>#DIV/0!</v>
      </c>
      <c r="J186" s="192"/>
      <c r="K186" s="192"/>
      <c r="L186" s="153"/>
    </row>
    <row r="187" spans="1:12">
      <c r="A187" s="175" t="str">
        <f t="shared" ref="A187:A219" si="18">IF(A87="#ignore","#ignore","")</f>
        <v/>
      </c>
      <c r="B187" s="125" t="str">
        <f t="shared" ref="B187:B219" si="19">B87</f>
        <v>02</v>
      </c>
      <c r="C187" s="291" t="str">
        <f t="shared" ref="C187:C219" si="20">C87</f>
        <v>02_UKxxx_CA_13C6Glc_Ctl_ddmmmyy_UKy_AL_slice</v>
      </c>
      <c r="D187" s="292"/>
      <c r="E187" s="293"/>
      <c r="F187" s="193"/>
      <c r="G187" s="192"/>
      <c r="H187" s="294">
        <f t="shared" ref="H187:H219" si="21">SUM(D187:G187)</f>
        <v>0</v>
      </c>
      <c r="I187" s="295" t="e">
        <f t="shared" ref="I187:I219" si="22">E187/H187</f>
        <v>#DIV/0!</v>
      </c>
      <c r="J187" s="192"/>
      <c r="K187" s="192"/>
      <c r="L187" s="153"/>
    </row>
    <row r="188" spans="1:12">
      <c r="A188" s="175" t="str">
        <f t="shared" si="18"/>
        <v/>
      </c>
      <c r="B188" s="125" t="str">
        <f t="shared" si="19"/>
        <v>03</v>
      </c>
      <c r="C188" s="291" t="str">
        <f t="shared" si="20"/>
        <v>03_UKxxx_CA_13C6Glc_100ugWGP_ddmmmyy_UKy_AL_slice</v>
      </c>
      <c r="D188" s="292"/>
      <c r="E188" s="293"/>
      <c r="F188" s="193"/>
      <c r="G188" s="192"/>
      <c r="H188" s="294">
        <f t="shared" si="21"/>
        <v>0</v>
      </c>
      <c r="I188" s="295" t="e">
        <f t="shared" si="22"/>
        <v>#DIV/0!</v>
      </c>
      <c r="J188" s="192"/>
      <c r="K188" s="192"/>
      <c r="L188" s="153"/>
    </row>
    <row r="189" spans="1:12">
      <c r="A189" s="175" t="str">
        <f t="shared" si="18"/>
        <v/>
      </c>
      <c r="B189" s="125" t="str">
        <f t="shared" si="19"/>
        <v>04</v>
      </c>
      <c r="C189" s="291" t="str">
        <f t="shared" si="20"/>
        <v>04_UKxxx_CA_13C6Glc_100ugWGP_ddmmmyy_UKy_AL_slice</v>
      </c>
      <c r="D189" s="292"/>
      <c r="E189" s="293"/>
      <c r="F189" s="193"/>
      <c r="G189" s="192"/>
      <c r="H189" s="294">
        <f t="shared" si="21"/>
        <v>0</v>
      </c>
      <c r="I189" s="295" t="e">
        <f t="shared" si="22"/>
        <v>#DIV/0!</v>
      </c>
      <c r="J189" s="192"/>
      <c r="K189" s="192"/>
      <c r="L189" s="153"/>
    </row>
    <row r="190" spans="1:12">
      <c r="A190" s="175" t="str">
        <f t="shared" si="18"/>
        <v/>
      </c>
      <c r="B190" s="125" t="str">
        <f t="shared" si="19"/>
        <v>05</v>
      </c>
      <c r="C190" s="291" t="str">
        <f t="shared" si="20"/>
        <v>05_UKxxx_CA_13C6Glc_100ugWGP_ddmmmyy_UKy_AL_slice</v>
      </c>
      <c r="D190" s="292"/>
      <c r="E190" s="293"/>
      <c r="F190" s="193"/>
      <c r="G190" s="192"/>
      <c r="H190" s="294">
        <f t="shared" si="21"/>
        <v>0</v>
      </c>
      <c r="I190" s="295" t="e">
        <f t="shared" si="22"/>
        <v>#DIV/0!</v>
      </c>
      <c r="J190" s="192"/>
      <c r="K190" s="192"/>
      <c r="L190" s="153"/>
    </row>
    <row r="191" spans="1:12">
      <c r="A191" s="175" t="str">
        <f t="shared" si="18"/>
        <v>#ignore</v>
      </c>
      <c r="B191" s="125" t="str">
        <f t="shared" si="19"/>
        <v>06</v>
      </c>
      <c r="C191" s="291" t="str">
        <f t="shared" si="20"/>
        <v>06_UKxxx___ddmmmyy_UKy_AL_slice</v>
      </c>
      <c r="D191" s="292"/>
      <c r="E191" s="293"/>
      <c r="F191" s="193"/>
      <c r="G191" s="192"/>
      <c r="H191" s="294">
        <f t="shared" si="21"/>
        <v>0</v>
      </c>
      <c r="I191" s="295" t="e">
        <f t="shared" si="22"/>
        <v>#DIV/0!</v>
      </c>
      <c r="J191" s="192"/>
      <c r="K191" s="192"/>
      <c r="L191" s="153"/>
    </row>
    <row r="192" spans="1:12">
      <c r="A192" s="175" t="str">
        <f t="shared" si="18"/>
        <v>#ignore</v>
      </c>
      <c r="B192" s="125" t="str">
        <f t="shared" si="19"/>
        <v>07</v>
      </c>
      <c r="C192" s="291" t="str">
        <f t="shared" si="20"/>
        <v>07_UKxxx___ddmmmyy_UKy_AL_slice</v>
      </c>
      <c r="D192" s="292"/>
      <c r="E192" s="293"/>
      <c r="F192" s="193"/>
      <c r="G192" s="192"/>
      <c r="H192" s="294">
        <f t="shared" si="21"/>
        <v>0</v>
      </c>
      <c r="I192" s="295" t="e">
        <f t="shared" si="22"/>
        <v>#DIV/0!</v>
      </c>
      <c r="J192" s="192"/>
      <c r="K192" s="192"/>
      <c r="L192" s="153"/>
    </row>
    <row r="193" spans="1:15">
      <c r="A193" s="175" t="str">
        <f t="shared" si="18"/>
        <v>#ignore</v>
      </c>
      <c r="B193" s="125" t="str">
        <f t="shared" si="19"/>
        <v>08</v>
      </c>
      <c r="C193" s="291" t="str">
        <f t="shared" si="20"/>
        <v>08_UKxxx___ddmmmyy_UKy_AL_slice</v>
      </c>
      <c r="D193" s="292"/>
      <c r="E193" s="293"/>
      <c r="F193" s="193"/>
      <c r="G193" s="192"/>
      <c r="H193" s="294">
        <f t="shared" si="21"/>
        <v>0</v>
      </c>
      <c r="I193" s="295" t="e">
        <f t="shared" si="22"/>
        <v>#DIV/0!</v>
      </c>
      <c r="J193" s="192"/>
      <c r="K193" s="192"/>
      <c r="L193" s="153"/>
    </row>
    <row r="194" spans="1:15">
      <c r="A194" s="175" t="str">
        <f t="shared" si="18"/>
        <v>#ignore</v>
      </c>
      <c r="B194" s="125" t="str">
        <f t="shared" si="19"/>
        <v>09</v>
      </c>
      <c r="C194" s="291" t="str">
        <f t="shared" si="20"/>
        <v>09_UKxxx___ddmmmyy_UKy_AL_slice</v>
      </c>
      <c r="D194" s="292"/>
      <c r="E194" s="293"/>
      <c r="F194" s="193"/>
      <c r="G194" s="192"/>
      <c r="H194" s="294">
        <f t="shared" si="21"/>
        <v>0</v>
      </c>
      <c r="I194" s="295" t="e">
        <f t="shared" si="22"/>
        <v>#DIV/0!</v>
      </c>
      <c r="J194" s="192"/>
      <c r="K194" s="192"/>
      <c r="L194" s="153"/>
    </row>
    <row r="195" spans="1:15">
      <c r="A195" s="175" t="str">
        <f t="shared" si="18"/>
        <v>#ignore</v>
      </c>
      <c r="B195" s="125" t="str">
        <f t="shared" si="19"/>
        <v>10</v>
      </c>
      <c r="C195" s="291" t="str">
        <f t="shared" si="20"/>
        <v>10_UKxxx___ddmmmyy_UKy_AL_slice</v>
      </c>
      <c r="D195" s="292"/>
      <c r="E195" s="293"/>
      <c r="F195" s="193"/>
      <c r="G195" s="192"/>
      <c r="H195" s="294">
        <f t="shared" si="21"/>
        <v>0</v>
      </c>
      <c r="I195" s="295" t="e">
        <f t="shared" si="22"/>
        <v>#DIV/0!</v>
      </c>
      <c r="J195" s="192"/>
      <c r="K195" s="192"/>
      <c r="L195" s="153"/>
    </row>
    <row r="196" spans="1:15">
      <c r="A196" s="175" t="str">
        <f t="shared" si="18"/>
        <v>#ignore</v>
      </c>
      <c r="B196" s="125" t="str">
        <f t="shared" si="19"/>
        <v>11</v>
      </c>
      <c r="C196" s="291" t="str">
        <f t="shared" si="20"/>
        <v>11_UKxxx___ddmmmyy_UKy_AL_slice</v>
      </c>
      <c r="D196" s="292"/>
      <c r="E196" s="293"/>
      <c r="F196" s="193"/>
      <c r="G196" s="192"/>
      <c r="H196" s="294">
        <f t="shared" si="21"/>
        <v>0</v>
      </c>
      <c r="I196" s="295" t="e">
        <f t="shared" si="22"/>
        <v>#DIV/0!</v>
      </c>
      <c r="J196" s="192"/>
      <c r="K196" s="192"/>
      <c r="L196" s="153"/>
    </row>
    <row r="197" spans="1:15">
      <c r="A197" s="175" t="str">
        <f t="shared" si="18"/>
        <v>#ignore</v>
      </c>
      <c r="B197" s="125" t="str">
        <f t="shared" si="19"/>
        <v>12</v>
      </c>
      <c r="C197" s="291" t="str">
        <f t="shared" si="20"/>
        <v>12_UKxxx___ddmmmyy_UKy_AL_slice</v>
      </c>
      <c r="D197" s="292"/>
      <c r="E197" s="293"/>
      <c r="F197" s="193"/>
      <c r="G197" s="192"/>
      <c r="H197" s="294">
        <f t="shared" si="21"/>
        <v>0</v>
      </c>
      <c r="I197" s="295" t="e">
        <f t="shared" si="22"/>
        <v>#DIV/0!</v>
      </c>
      <c r="J197" s="192"/>
      <c r="K197" s="192"/>
      <c r="L197" s="153"/>
    </row>
    <row r="198" spans="1:15">
      <c r="A198" s="175" t="str">
        <f t="shared" si="18"/>
        <v>#ignore</v>
      </c>
      <c r="B198" s="125" t="str">
        <f t="shared" si="19"/>
        <v>13</v>
      </c>
      <c r="C198" s="291" t="str">
        <f t="shared" si="20"/>
        <v>13_UKxxx___ddmmmyy_UKy_AL_slice</v>
      </c>
      <c r="D198" s="292"/>
      <c r="E198" s="293"/>
      <c r="F198" s="193"/>
      <c r="G198" s="192"/>
      <c r="H198" s="294">
        <f t="shared" si="21"/>
        <v>0</v>
      </c>
      <c r="I198" s="295" t="e">
        <f t="shared" si="22"/>
        <v>#DIV/0!</v>
      </c>
      <c r="J198" s="192"/>
      <c r="K198" s="192"/>
      <c r="L198" s="153"/>
    </row>
    <row r="199" spans="1:15">
      <c r="A199" s="175" t="str">
        <f t="shared" si="18"/>
        <v>#ignore</v>
      </c>
      <c r="B199" s="125" t="str">
        <f t="shared" si="19"/>
        <v>14</v>
      </c>
      <c r="C199" s="291" t="str">
        <f t="shared" si="20"/>
        <v>14_UKxxx___ddmmmyy_UKy_AL_slice</v>
      </c>
      <c r="D199" s="292"/>
      <c r="E199" s="293"/>
      <c r="F199" s="193"/>
      <c r="G199" s="192"/>
      <c r="H199" s="294">
        <f t="shared" si="21"/>
        <v>0</v>
      </c>
      <c r="I199" s="295" t="e">
        <f t="shared" si="22"/>
        <v>#DIV/0!</v>
      </c>
      <c r="J199" s="192"/>
      <c r="K199" s="192"/>
      <c r="L199" s="153"/>
    </row>
    <row r="200" spans="1:15">
      <c r="A200" s="175" t="str">
        <f t="shared" si="18"/>
        <v>#ignore</v>
      </c>
      <c r="B200" s="125" t="str">
        <f t="shared" si="19"/>
        <v>15</v>
      </c>
      <c r="C200" s="291" t="str">
        <f t="shared" si="20"/>
        <v>15_UKxxx___ddmmmyy_UKy_AL_slice</v>
      </c>
      <c r="D200" s="292"/>
      <c r="E200" s="293"/>
      <c r="F200" s="193"/>
      <c r="G200" s="192"/>
      <c r="H200" s="294">
        <f t="shared" si="21"/>
        <v>0</v>
      </c>
      <c r="I200" s="295" t="e">
        <f t="shared" si="22"/>
        <v>#DIV/0!</v>
      </c>
      <c r="J200" s="192"/>
      <c r="K200" s="192"/>
      <c r="L200" s="153"/>
    </row>
    <row r="201" spans="1:15">
      <c r="A201" s="175" t="str">
        <f t="shared" si="18"/>
        <v>#ignore</v>
      </c>
      <c r="B201" s="125" t="str">
        <f t="shared" si="19"/>
        <v>16</v>
      </c>
      <c r="C201" s="291" t="str">
        <f t="shared" si="20"/>
        <v>16_UKxxx___ddmmmyy_UKy_AL_slice</v>
      </c>
      <c r="D201" s="292"/>
      <c r="E201" s="293"/>
      <c r="F201" s="193"/>
      <c r="G201" s="192"/>
      <c r="H201" s="294">
        <f t="shared" si="21"/>
        <v>0</v>
      </c>
      <c r="I201" s="295" t="e">
        <f t="shared" si="22"/>
        <v>#DIV/0!</v>
      </c>
      <c r="J201" s="296"/>
      <c r="K201" s="296"/>
      <c r="L201" s="153"/>
    </row>
    <row r="202" spans="1:15">
      <c r="A202" s="175" t="str">
        <f t="shared" si="18"/>
        <v>#ignore</v>
      </c>
      <c r="B202" s="125" t="str">
        <f t="shared" si="19"/>
        <v>17</v>
      </c>
      <c r="C202" s="291" t="str">
        <f t="shared" si="20"/>
        <v>17_UKxxx___ddmmmyy_UKy_AL_slice</v>
      </c>
      <c r="D202" s="292"/>
      <c r="E202" s="293"/>
      <c r="F202" s="193"/>
      <c r="G202" s="192"/>
      <c r="H202" s="294">
        <f t="shared" si="21"/>
        <v>0</v>
      </c>
      <c r="I202" s="295" t="e">
        <f t="shared" si="22"/>
        <v>#DIV/0!</v>
      </c>
      <c r="J202" s="296"/>
      <c r="K202" s="296"/>
      <c r="L202" s="153"/>
    </row>
    <row r="203" spans="1:15">
      <c r="A203" s="175" t="str">
        <f t="shared" si="18"/>
        <v/>
      </c>
      <c r="B203" s="125" t="str">
        <f t="shared" si="19"/>
        <v>31</v>
      </c>
      <c r="C203" s="291" t="str">
        <f t="shared" si="20"/>
        <v>31_UKxxx_N_13C6Glc_Ctl_ddmmmyy_UKy_AL_slice</v>
      </c>
      <c r="D203" s="292"/>
      <c r="E203" s="293"/>
      <c r="F203" s="193"/>
      <c r="G203" s="192"/>
      <c r="H203" s="294">
        <f t="shared" si="21"/>
        <v>0</v>
      </c>
      <c r="I203" s="295" t="e">
        <f t="shared" si="22"/>
        <v>#DIV/0!</v>
      </c>
      <c r="J203" s="192"/>
      <c r="K203" s="192"/>
      <c r="L203" s="153"/>
    </row>
    <row r="204" spans="1:15">
      <c r="A204" s="175" t="str">
        <f t="shared" si="18"/>
        <v/>
      </c>
      <c r="B204" s="125" t="str">
        <f t="shared" si="19"/>
        <v>32</v>
      </c>
      <c r="C204" s="291" t="str">
        <f t="shared" si="20"/>
        <v>32_UKxxx_N_13C6Glc_Ctl_ddmmmyy_UKy_AL_slice</v>
      </c>
      <c r="D204" s="292"/>
      <c r="E204" s="293"/>
      <c r="F204" s="193"/>
      <c r="G204" s="192"/>
      <c r="H204" s="294">
        <f t="shared" si="21"/>
        <v>0</v>
      </c>
      <c r="I204" s="295" t="e">
        <f t="shared" si="22"/>
        <v>#DIV/0!</v>
      </c>
      <c r="J204" s="192"/>
      <c r="K204" s="192"/>
      <c r="L204" s="153"/>
    </row>
    <row r="205" spans="1:15">
      <c r="A205" s="175" t="str">
        <f t="shared" si="18"/>
        <v/>
      </c>
      <c r="B205" s="125" t="str">
        <f t="shared" si="19"/>
        <v>33</v>
      </c>
      <c r="C205" s="291" t="str">
        <f t="shared" si="20"/>
        <v>33_UKxxx_N_13C6Glc_100ugWGP_ddmmmyy_UKy_AL_slice</v>
      </c>
      <c r="D205" s="292"/>
      <c r="E205" s="293"/>
      <c r="F205" s="193"/>
      <c r="G205" s="192"/>
      <c r="H205" s="294">
        <f t="shared" si="21"/>
        <v>0</v>
      </c>
      <c r="I205" s="295" t="e">
        <f t="shared" si="22"/>
        <v>#DIV/0!</v>
      </c>
      <c r="J205" s="192"/>
      <c r="K205" s="192"/>
      <c r="L205" s="153"/>
    </row>
    <row r="206" spans="1:15">
      <c r="A206" s="175" t="str">
        <f t="shared" si="18"/>
        <v/>
      </c>
      <c r="B206" s="125" t="str">
        <f t="shared" si="19"/>
        <v>34</v>
      </c>
      <c r="C206" s="291" t="str">
        <f t="shared" si="20"/>
        <v>34_UKxxx_N_13C6Glc_100ugWGP_ddmmmyy_UKy_AL_slice</v>
      </c>
      <c r="D206" s="292"/>
      <c r="E206" s="293"/>
      <c r="F206" s="193"/>
      <c r="G206" s="192"/>
      <c r="H206" s="294">
        <f t="shared" si="21"/>
        <v>0</v>
      </c>
      <c r="I206" s="295" t="e">
        <f t="shared" si="22"/>
        <v>#DIV/0!</v>
      </c>
      <c r="J206" s="296"/>
      <c r="K206" s="296"/>
      <c r="L206" s="199"/>
      <c r="M206" s="200"/>
      <c r="N206" s="200"/>
      <c r="O206" s="200"/>
    </row>
    <row r="207" spans="1:15">
      <c r="A207" s="175" t="str">
        <f t="shared" si="18"/>
        <v/>
      </c>
      <c r="B207" s="125" t="str">
        <f t="shared" si="19"/>
        <v>35</v>
      </c>
      <c r="C207" s="291" t="str">
        <f t="shared" si="20"/>
        <v>35_UKxxx_N_13C6Glc_100ugWGP_ddmmmyy_UKy_AL_slice</v>
      </c>
      <c r="D207" s="292"/>
      <c r="E207" s="293"/>
      <c r="F207" s="193"/>
      <c r="G207" s="192"/>
      <c r="H207" s="294">
        <f t="shared" si="21"/>
        <v>0</v>
      </c>
      <c r="I207" s="295" t="e">
        <f t="shared" si="22"/>
        <v>#DIV/0!</v>
      </c>
      <c r="J207" s="192"/>
      <c r="K207" s="192"/>
      <c r="L207" s="153"/>
    </row>
    <row r="208" spans="1:15">
      <c r="A208" s="175" t="str">
        <f t="shared" si="18"/>
        <v>#ignore</v>
      </c>
      <c r="B208" s="125" t="str">
        <f t="shared" si="19"/>
        <v>36</v>
      </c>
      <c r="C208" s="291" t="str">
        <f t="shared" si="20"/>
        <v>36_UKxxx___ddmmmyy_UKy_AL_slice</v>
      </c>
      <c r="D208" s="292"/>
      <c r="E208" s="293"/>
      <c r="F208" s="193"/>
      <c r="G208" s="192"/>
      <c r="H208" s="294">
        <f t="shared" si="21"/>
        <v>0</v>
      </c>
      <c r="I208" s="295" t="e">
        <f t="shared" si="22"/>
        <v>#DIV/0!</v>
      </c>
      <c r="J208" s="192"/>
      <c r="K208" s="192"/>
      <c r="L208" s="153"/>
    </row>
    <row r="209" spans="1:12">
      <c r="A209" s="175" t="str">
        <f t="shared" si="18"/>
        <v>#ignore</v>
      </c>
      <c r="B209" s="125" t="str">
        <f t="shared" si="19"/>
        <v>37</v>
      </c>
      <c r="C209" s="291" t="str">
        <f t="shared" si="20"/>
        <v>37_UKxxx___ddmmmyy_UKy_AL_slice</v>
      </c>
      <c r="D209" s="292"/>
      <c r="E209" s="293"/>
      <c r="F209" s="193"/>
      <c r="G209" s="192"/>
      <c r="H209" s="294">
        <f t="shared" si="21"/>
        <v>0</v>
      </c>
      <c r="I209" s="295" t="e">
        <f t="shared" si="22"/>
        <v>#DIV/0!</v>
      </c>
      <c r="J209" s="192"/>
      <c r="K209" s="192"/>
      <c r="L209" s="153"/>
    </row>
    <row r="210" spans="1:12">
      <c r="A210" s="175" t="str">
        <f t="shared" si="18"/>
        <v>#ignore</v>
      </c>
      <c r="B210" s="125" t="str">
        <f t="shared" si="19"/>
        <v>38</v>
      </c>
      <c r="C210" s="291" t="str">
        <f t="shared" si="20"/>
        <v>38_UKxxx___ddmmmyy_UKy_AL_slice</v>
      </c>
      <c r="D210" s="292"/>
      <c r="E210" s="293"/>
      <c r="F210" s="193"/>
      <c r="G210" s="192"/>
      <c r="H210" s="294">
        <f t="shared" si="21"/>
        <v>0</v>
      </c>
      <c r="I210" s="295" t="e">
        <f t="shared" si="22"/>
        <v>#DIV/0!</v>
      </c>
      <c r="J210" s="192"/>
      <c r="K210" s="192"/>
      <c r="L210" s="153"/>
    </row>
    <row r="211" spans="1:12">
      <c r="A211" s="175" t="str">
        <f t="shared" si="18"/>
        <v>#ignore</v>
      </c>
      <c r="B211" s="125" t="str">
        <f t="shared" si="19"/>
        <v>39</v>
      </c>
      <c r="C211" s="291" t="str">
        <f t="shared" si="20"/>
        <v>39_UKxxx___ddmmmyy_UKy_AL_slice</v>
      </c>
      <c r="D211" s="292"/>
      <c r="E211" s="293"/>
      <c r="F211" s="193"/>
      <c r="G211" s="192"/>
      <c r="H211" s="294">
        <f t="shared" si="21"/>
        <v>0</v>
      </c>
      <c r="I211" s="295" t="e">
        <f t="shared" si="22"/>
        <v>#DIV/0!</v>
      </c>
      <c r="J211" s="192"/>
      <c r="K211" s="192"/>
      <c r="L211" s="153"/>
    </row>
    <row r="212" spans="1:12">
      <c r="A212" s="175" t="str">
        <f t="shared" si="18"/>
        <v>#ignore</v>
      </c>
      <c r="B212" s="125" t="str">
        <f t="shared" si="19"/>
        <v>40</v>
      </c>
      <c r="C212" s="291" t="str">
        <f t="shared" si="20"/>
        <v>40_UKxxx___ddmmmyy_UKy_AL_slice</v>
      </c>
      <c r="D212" s="292"/>
      <c r="E212" s="293"/>
      <c r="F212" s="193"/>
      <c r="G212" s="192"/>
      <c r="H212" s="294">
        <f t="shared" si="21"/>
        <v>0</v>
      </c>
      <c r="I212" s="295" t="e">
        <f t="shared" si="22"/>
        <v>#DIV/0!</v>
      </c>
      <c r="J212" s="192"/>
      <c r="K212" s="192"/>
      <c r="L212" s="153"/>
    </row>
    <row r="213" spans="1:12">
      <c r="A213" s="175" t="str">
        <f t="shared" si="18"/>
        <v>#ignore</v>
      </c>
      <c r="B213" s="125" t="str">
        <f t="shared" si="19"/>
        <v>41</v>
      </c>
      <c r="C213" s="291" t="str">
        <f t="shared" si="20"/>
        <v>41_UKxxx___ddmmmyy_UKy_AL_slice</v>
      </c>
      <c r="D213" s="292"/>
      <c r="E213" s="293"/>
      <c r="F213" s="193"/>
      <c r="G213" s="192"/>
      <c r="H213" s="294">
        <f t="shared" si="21"/>
        <v>0</v>
      </c>
      <c r="I213" s="295" t="e">
        <f t="shared" si="22"/>
        <v>#DIV/0!</v>
      </c>
      <c r="J213" s="192"/>
      <c r="K213" s="192"/>
      <c r="L213" s="153"/>
    </row>
    <row r="214" spans="1:12">
      <c r="A214" s="175" t="str">
        <f t="shared" si="18"/>
        <v>#ignore</v>
      </c>
      <c r="B214" s="125" t="str">
        <f t="shared" si="19"/>
        <v>42</v>
      </c>
      <c r="C214" s="291" t="str">
        <f t="shared" si="20"/>
        <v>42_UKxxx___ddmmmyy_UKy_AL_slice</v>
      </c>
      <c r="D214" s="292"/>
      <c r="E214" s="293"/>
      <c r="F214" s="193"/>
      <c r="G214" s="192"/>
      <c r="H214" s="294">
        <f t="shared" si="21"/>
        <v>0</v>
      </c>
      <c r="I214" s="295" t="e">
        <f t="shared" si="22"/>
        <v>#DIV/0!</v>
      </c>
      <c r="J214" s="192"/>
      <c r="K214" s="192"/>
      <c r="L214" s="153"/>
    </row>
    <row r="215" spans="1:12">
      <c r="A215" s="175" t="str">
        <f t="shared" si="18"/>
        <v>#ignore</v>
      </c>
      <c r="B215" s="125" t="str">
        <f t="shared" si="19"/>
        <v>43</v>
      </c>
      <c r="C215" s="291" t="str">
        <f t="shared" si="20"/>
        <v>43_UKxxx___ddmmmyy_UKy_AL_slice</v>
      </c>
      <c r="D215" s="292"/>
      <c r="E215" s="293"/>
      <c r="F215" s="193"/>
      <c r="G215" s="192"/>
      <c r="H215" s="294">
        <f t="shared" si="21"/>
        <v>0</v>
      </c>
      <c r="I215" s="295" t="e">
        <f t="shared" si="22"/>
        <v>#DIV/0!</v>
      </c>
      <c r="J215" s="192"/>
      <c r="K215" s="192"/>
      <c r="L215" s="153"/>
    </row>
    <row r="216" spans="1:12">
      <c r="A216" s="175" t="str">
        <f t="shared" si="18"/>
        <v>#ignore</v>
      </c>
      <c r="B216" s="125" t="str">
        <f t="shared" si="19"/>
        <v>44</v>
      </c>
      <c r="C216" s="291" t="str">
        <f t="shared" si="20"/>
        <v>44_UKxxx___ddmmmyy_UKy_AL_slice</v>
      </c>
      <c r="D216" s="292"/>
      <c r="E216" s="293"/>
      <c r="F216" s="193"/>
      <c r="G216" s="192"/>
      <c r="H216" s="294">
        <f t="shared" si="21"/>
        <v>0</v>
      </c>
      <c r="I216" s="295" t="e">
        <f t="shared" si="22"/>
        <v>#DIV/0!</v>
      </c>
      <c r="J216" s="192"/>
      <c r="K216" s="192"/>
      <c r="L216" s="153"/>
    </row>
    <row r="217" spans="1:12">
      <c r="A217" s="175" t="str">
        <f t="shared" si="18"/>
        <v>#ignore</v>
      </c>
      <c r="B217" s="125" t="str">
        <f t="shared" si="19"/>
        <v>45</v>
      </c>
      <c r="C217" s="291" t="str">
        <f t="shared" si="20"/>
        <v>45_UKxxx___ddmmmyy_UKy_AL_slice</v>
      </c>
      <c r="D217" s="292"/>
      <c r="E217" s="293"/>
      <c r="F217" s="193"/>
      <c r="G217" s="192"/>
      <c r="H217" s="294">
        <f t="shared" si="21"/>
        <v>0</v>
      </c>
      <c r="I217" s="295" t="e">
        <f t="shared" si="22"/>
        <v>#DIV/0!</v>
      </c>
      <c r="J217" s="192"/>
      <c r="K217" s="192"/>
      <c r="L217" s="153"/>
    </row>
    <row r="218" spans="1:12">
      <c r="A218" s="175" t="str">
        <f t="shared" si="18"/>
        <v>#ignore</v>
      </c>
      <c r="B218" s="125" t="str">
        <f t="shared" si="19"/>
        <v>46</v>
      </c>
      <c r="C218" s="291" t="str">
        <f t="shared" si="20"/>
        <v>46_UKxxx___ddmmmyy_UKy_AL_slice</v>
      </c>
      <c r="D218" s="292"/>
      <c r="E218" s="293"/>
      <c r="F218" s="193"/>
      <c r="G218" s="192"/>
      <c r="H218" s="294">
        <f t="shared" si="21"/>
        <v>0</v>
      </c>
      <c r="I218" s="295" t="e">
        <f t="shared" si="22"/>
        <v>#DIV/0!</v>
      </c>
      <c r="J218" s="192"/>
      <c r="K218" s="192"/>
      <c r="L218" s="153"/>
    </row>
    <row r="219" spans="1:12">
      <c r="A219" s="175" t="str">
        <f t="shared" si="18"/>
        <v>#ignore</v>
      </c>
      <c r="B219" s="125" t="str">
        <f t="shared" si="19"/>
        <v>47</v>
      </c>
      <c r="C219" s="291" t="str">
        <f t="shared" si="20"/>
        <v>47_UKxxx___ddmmmyy_UKy_AL_slice</v>
      </c>
      <c r="D219" s="292"/>
      <c r="E219" s="293"/>
      <c r="F219" s="193"/>
      <c r="G219" s="192"/>
      <c r="H219" s="294">
        <f t="shared" si="21"/>
        <v>0</v>
      </c>
      <c r="I219" s="295" t="e">
        <f t="shared" si="22"/>
        <v>#DIV/0!</v>
      </c>
      <c r="J219" s="192"/>
      <c r="K219" s="192"/>
      <c r="L219" s="153"/>
    </row>
    <row r="220" spans="1:12">
      <c r="B220" s="162"/>
      <c r="C220" s="245"/>
      <c r="D220" s="201"/>
      <c r="E220" s="202"/>
      <c r="F220" s="162"/>
      <c r="H220" s="139"/>
      <c r="I220" s="139"/>
    </row>
    <row r="221" spans="1:12">
      <c r="B221" s="171" t="s">
        <v>161</v>
      </c>
      <c r="C221" s="172"/>
    </row>
    <row r="222" spans="1:12">
      <c r="B222" s="171" t="s">
        <v>162</v>
      </c>
      <c r="C222" s="161"/>
    </row>
    <row r="223" spans="1:12">
      <c r="B223" s="171"/>
      <c r="C223" s="153"/>
    </row>
    <row r="224" spans="1:12">
      <c r="B224" s="153" t="s">
        <v>163</v>
      </c>
      <c r="C224" s="153"/>
      <c r="D224" s="203"/>
    </row>
    <row r="225" spans="1:34">
      <c r="A225" s="125" t="s">
        <v>5</v>
      </c>
      <c r="B225" s="162" t="s">
        <v>26</v>
      </c>
      <c r="C225" s="125" t="s">
        <v>39</v>
      </c>
      <c r="D225" s="173" t="s">
        <v>28</v>
      </c>
      <c r="E225" s="174" t="s">
        <v>29</v>
      </c>
    </row>
    <row r="226" spans="1:34">
      <c r="B226" s="125" t="s">
        <v>48</v>
      </c>
      <c r="C226" s="125" t="s">
        <v>41</v>
      </c>
      <c r="D226" s="204" t="s">
        <v>49</v>
      </c>
      <c r="E226" s="174" t="s">
        <v>335</v>
      </c>
    </row>
    <row r="227" spans="1:34">
      <c r="B227" s="125" t="s">
        <v>50</v>
      </c>
      <c r="C227" s="125" t="s">
        <v>41</v>
      </c>
      <c r="D227" s="129" t="s">
        <v>51</v>
      </c>
      <c r="E227" s="174" t="s">
        <v>52</v>
      </c>
    </row>
    <row r="228" spans="1:34">
      <c r="B228" s="125" t="s">
        <v>352</v>
      </c>
      <c r="C228" s="125" t="s">
        <v>41</v>
      </c>
      <c r="D228" s="161"/>
      <c r="E228" s="125" t="s">
        <v>115</v>
      </c>
    </row>
    <row r="230" spans="1:34">
      <c r="A230" s="139" t="s">
        <v>5</v>
      </c>
      <c r="B230" s="139" t="s">
        <v>26</v>
      </c>
      <c r="C230" s="125" t="s">
        <v>326</v>
      </c>
      <c r="D230" s="125" t="s">
        <v>27</v>
      </c>
      <c r="E230" s="160" t="s">
        <v>343</v>
      </c>
      <c r="F230" s="160" t="s">
        <v>341</v>
      </c>
      <c r="G230" s="157"/>
      <c r="H230" s="157"/>
      <c r="I230" s="157"/>
    </row>
    <row r="231" spans="1:34">
      <c r="A231" s="139"/>
      <c r="B231" s="139" t="s">
        <v>354</v>
      </c>
      <c r="C231" s="160" t="s">
        <v>356</v>
      </c>
      <c r="D231" s="160" t="s">
        <v>344</v>
      </c>
      <c r="E231" s="161"/>
      <c r="F231" s="161"/>
      <c r="G231" s="157"/>
      <c r="H231" s="157"/>
      <c r="I231" s="157"/>
    </row>
    <row r="232" spans="1:34">
      <c r="A232" s="139"/>
      <c r="B232" s="139" t="s">
        <v>355</v>
      </c>
      <c r="C232" s="160" t="s">
        <v>356</v>
      </c>
      <c r="D232" s="160" t="s">
        <v>344</v>
      </c>
      <c r="E232" s="161"/>
      <c r="F232" s="161"/>
      <c r="G232" s="157"/>
      <c r="H232" s="157"/>
      <c r="I232" s="157"/>
    </row>
    <row r="233" spans="1:34">
      <c r="A233" s="139"/>
      <c r="B233" s="139" t="s">
        <v>357</v>
      </c>
      <c r="C233" s="160" t="s">
        <v>356</v>
      </c>
      <c r="D233" s="160" t="s">
        <v>344</v>
      </c>
      <c r="E233" s="161"/>
      <c r="F233" s="161"/>
      <c r="G233" s="157"/>
      <c r="H233" s="157"/>
      <c r="I233" s="157"/>
    </row>
    <row r="234" spans="1:34">
      <c r="A234" s="139"/>
      <c r="B234" s="139" t="s">
        <v>358</v>
      </c>
      <c r="C234" s="160" t="s">
        <v>356</v>
      </c>
      <c r="D234" s="160" t="s">
        <v>344</v>
      </c>
      <c r="E234" s="161"/>
      <c r="F234" s="161"/>
      <c r="G234" s="157"/>
      <c r="H234" s="157"/>
      <c r="I234" s="157"/>
    </row>
    <row r="236" spans="1:34" ht="39.950000000000003" customHeight="1">
      <c r="A236" s="125" t="s">
        <v>5</v>
      </c>
      <c r="B236" s="205"/>
      <c r="C236" s="162" t="s">
        <v>42</v>
      </c>
      <c r="G236" s="187" t="str">
        <f>IF(G238="","","#sample%child.id=-polar-FTMS_A; #.replicate=1;#%type=""analytical"";#.weight; #%units=g;*#protocol.id=polar_extraction; #sample.type=tissue_extract")</f>
        <v/>
      </c>
      <c r="H236" s="125" t="str">
        <f>IF(G238="","","*#protocol.id")</f>
        <v/>
      </c>
      <c r="I236" s="206" t="str">
        <f>IF(G238="","","#sample.status")</f>
        <v/>
      </c>
      <c r="J236" s="187" t="str">
        <f>IF(J238="","","#sample%child.id=-polar-FTMS_B; #.replicate=2;#%type=""analytical"";#.weight; #%units=g;*#protocol.id=polar_extraction; #sample.type=tissue_extract")</f>
        <v/>
      </c>
      <c r="K236" s="125" t="str">
        <f>IF(J238="","","*#protocol.id")</f>
        <v/>
      </c>
      <c r="L236" s="206" t="str">
        <f>IF(J238="","","#sample.status")</f>
        <v/>
      </c>
      <c r="M236" s="187" t="str">
        <f>IF(M238="","","#sample%child.id=-polar-FTMS_C; #.replicate=3;#%type=""analytical"";#.weight; #%units=g;*#protocol.id=polar_extraction; #sample.type=tissue_extract")</f>
        <v/>
      </c>
      <c r="N236" s="125" t="str">
        <f>IF(M238="","","*#protocol.id")</f>
        <v/>
      </c>
      <c r="O236" s="206" t="str">
        <f>IF(M238="","","#sample.status")</f>
        <v/>
      </c>
      <c r="P236" s="187" t="str">
        <f>IF(P238="","","#sample%child.id=-polar-ICMS_A;#.replicate=1; #%type=""analytical"";#.weight; #%units=g;*#protocol.id=polar_preparation; #sample.type=tissue_extract")</f>
        <v/>
      </c>
      <c r="Q236" s="125" t="str">
        <f>IF(P238="","","*#protocol.id")</f>
        <v/>
      </c>
      <c r="R236" s="206" t="str">
        <f>IF(P238="","","#sample.status")</f>
        <v/>
      </c>
      <c r="S236" s="187" t="str">
        <f>IF(S238="","","#sample%child.id=-polar-ICMS_B;#.replicate=2; #%type=""analytical"";#.weight; #%units=g;*#protocol.id=polar_preparation; #sample.type=tissue_extract")</f>
        <v/>
      </c>
      <c r="T236" s="125" t="str">
        <f>IF(S238="","","*#protocol.id")</f>
        <v/>
      </c>
      <c r="U236" s="206" t="str">
        <f>IF(S238="","","#sample.status")</f>
        <v/>
      </c>
      <c r="V236" s="187" t="str">
        <f>IF(V238="","","#sample%child.id=-polar-NMR_A;#.replicate=1; #%type=""analytical"";#.weight; #%units=g;*#protocol.id=polar_preparation,acetone_preparation; #sample.type=tissue_extract")</f>
        <v/>
      </c>
      <c r="W236" s="125" t="str">
        <f>IF(V238="","","*#protocol.id")</f>
        <v/>
      </c>
      <c r="X236" s="206" t="str">
        <f>IF(V238="","","#sample.status")</f>
        <v/>
      </c>
      <c r="Y236" s="187" t="str">
        <f>IF(Y238="","","#sample%child.id=-polar-NMR_B;#.replicate=2; #%type=""analytical"";#.weight; #%units=g;*#protocol.id=polar_preparation; #sample.type=tissue_extract")</f>
        <v/>
      </c>
      <c r="Z236" s="125" t="str">
        <f>IF(Y238="","","*#protocol.id")</f>
        <v/>
      </c>
      <c r="AA236" s="206" t="str">
        <f>IF(Y238="","","#sample.status")</f>
        <v/>
      </c>
    </row>
    <row r="237" spans="1:34" ht="31.5">
      <c r="A237" s="284" t="s">
        <v>7</v>
      </c>
      <c r="B237" s="162" t="s">
        <v>33</v>
      </c>
      <c r="C237" s="207" t="s">
        <v>327</v>
      </c>
      <c r="D237" s="162" t="s">
        <v>53</v>
      </c>
      <c r="E237" s="162" t="s">
        <v>54</v>
      </c>
      <c r="F237" s="162" t="s">
        <v>55</v>
      </c>
      <c r="G237" s="162" t="s">
        <v>56</v>
      </c>
      <c r="H237" s="125" t="s">
        <v>353</v>
      </c>
      <c r="I237" s="206" t="s">
        <v>406</v>
      </c>
      <c r="J237" s="162" t="s">
        <v>57</v>
      </c>
      <c r="K237" s="125" t="s">
        <v>353</v>
      </c>
      <c r="L237" s="206" t="s">
        <v>406</v>
      </c>
      <c r="M237" s="162" t="s">
        <v>365</v>
      </c>
      <c r="N237" s="125" t="s">
        <v>353</v>
      </c>
      <c r="O237" s="206" t="s">
        <v>406</v>
      </c>
      <c r="P237" s="162" t="s">
        <v>366</v>
      </c>
      <c r="Q237" s="125" t="s">
        <v>353</v>
      </c>
      <c r="R237" s="206" t="s">
        <v>406</v>
      </c>
      <c r="S237" s="162" t="s">
        <v>367</v>
      </c>
      <c r="T237" s="125" t="s">
        <v>353</v>
      </c>
      <c r="U237" s="206" t="s">
        <v>406</v>
      </c>
      <c r="V237" s="162" t="s">
        <v>58</v>
      </c>
      <c r="W237" s="125" t="s">
        <v>353</v>
      </c>
      <c r="X237" s="206" t="s">
        <v>406</v>
      </c>
      <c r="Y237" s="162" t="s">
        <v>59</v>
      </c>
      <c r="Z237" s="125" t="s">
        <v>353</v>
      </c>
      <c r="AA237" s="206" t="s">
        <v>406</v>
      </c>
      <c r="AB237" s="162" t="s">
        <v>164</v>
      </c>
      <c r="AC237" s="162" t="s">
        <v>165</v>
      </c>
      <c r="AD237" s="125" t="s">
        <v>47</v>
      </c>
      <c r="AE237" s="283" t="s">
        <v>449</v>
      </c>
      <c r="AF237" s="283" t="s">
        <v>450</v>
      </c>
      <c r="AG237" s="283" t="s">
        <v>451</v>
      </c>
      <c r="AH237" s="284" t="s">
        <v>452</v>
      </c>
    </row>
    <row r="238" spans="1:34">
      <c r="A238" s="175" t="str">
        <f t="shared" ref="A238:A271" si="23">IF(A137="#ignore","#ignore","")</f>
        <v/>
      </c>
      <c r="B238" s="125" t="str">
        <f t="shared" ref="B238:B271" si="24">B86</f>
        <v>01</v>
      </c>
      <c r="C238" s="291" t="str">
        <f t="shared" ref="C238:C271" si="25">CONCATENATE(C86,"-homogenate")</f>
        <v>01_UKxxx_CA_13C6Glc_Ctl_ddmmmyy_UKy_AL_slice-homogenate</v>
      </c>
      <c r="D238" s="208"/>
      <c r="E238" s="208"/>
      <c r="F238" s="297">
        <f>E238-D238</f>
        <v>0</v>
      </c>
      <c r="G238" s="208"/>
      <c r="H238" s="298" t="s">
        <v>355</v>
      </c>
      <c r="I238" s="298"/>
      <c r="J238" s="208"/>
      <c r="K238" s="298" t="s">
        <v>355</v>
      </c>
      <c r="L238" s="298"/>
      <c r="M238" s="192"/>
      <c r="N238" s="338" t="s">
        <v>485</v>
      </c>
      <c r="O238" s="298"/>
      <c r="P238" s="208"/>
      <c r="Q238" s="338" t="s">
        <v>486</v>
      </c>
      <c r="R238" s="298"/>
      <c r="S238" s="208"/>
      <c r="T238" s="338" t="s">
        <v>486</v>
      </c>
      <c r="U238" s="298"/>
      <c r="V238" s="208"/>
      <c r="W238" s="338" t="s">
        <v>487</v>
      </c>
      <c r="X238" s="298"/>
      <c r="Y238" s="299"/>
      <c r="Z238" s="338" t="s">
        <v>487</v>
      </c>
      <c r="AA238" s="298"/>
      <c r="AB238" s="300" t="e">
        <f t="shared" ref="AB238:AB271" si="26">V238/F238</f>
        <v>#DIV/0!</v>
      </c>
      <c r="AC238" s="301" t="e">
        <f t="shared" ref="AC238:AC271" si="27">Y238/F238</f>
        <v>#DIV/0!</v>
      </c>
      <c r="AE238" s="125">
        <f>$F238/16</f>
        <v>0</v>
      </c>
      <c r="AF238" s="125">
        <f>$F238/8</f>
        <v>0</v>
      </c>
      <c r="AG238" s="125">
        <f>($F238-(AE238*3)-(AF238*2))/2</f>
        <v>0</v>
      </c>
      <c r="AH238" s="125" t="str">
        <f>B238</f>
        <v>01</v>
      </c>
    </row>
    <row r="239" spans="1:34">
      <c r="A239" s="175" t="str">
        <f t="shared" si="23"/>
        <v/>
      </c>
      <c r="B239" s="125" t="str">
        <f t="shared" si="24"/>
        <v>02</v>
      </c>
      <c r="C239" s="291" t="str">
        <f t="shared" si="25"/>
        <v>02_UKxxx_CA_13C6Glc_Ctl_ddmmmyy_UKy_AL_slice-homogenate</v>
      </c>
      <c r="D239" s="208"/>
      <c r="E239" s="208"/>
      <c r="F239" s="297">
        <f t="shared" ref="F239:F271" si="28">E239-D239</f>
        <v>0</v>
      </c>
      <c r="G239" s="208"/>
      <c r="H239" s="298" t="s">
        <v>355</v>
      </c>
      <c r="I239" s="298"/>
      <c r="J239" s="208"/>
      <c r="K239" s="298" t="s">
        <v>355</v>
      </c>
      <c r="L239" s="298"/>
      <c r="M239" s="192"/>
      <c r="N239" s="338" t="s">
        <v>485</v>
      </c>
      <c r="O239" s="298"/>
      <c r="P239" s="208"/>
      <c r="Q239" s="338" t="s">
        <v>486</v>
      </c>
      <c r="R239" s="298"/>
      <c r="S239" s="208"/>
      <c r="T239" s="338" t="s">
        <v>486</v>
      </c>
      <c r="U239" s="298"/>
      <c r="V239" s="208"/>
      <c r="W239" s="338" t="s">
        <v>487</v>
      </c>
      <c r="X239" s="298"/>
      <c r="Y239" s="208"/>
      <c r="Z239" s="338" t="s">
        <v>487</v>
      </c>
      <c r="AA239" s="298"/>
      <c r="AB239" s="300" t="e">
        <f t="shared" si="26"/>
        <v>#DIV/0!</v>
      </c>
      <c r="AC239" s="301" t="e">
        <f t="shared" si="27"/>
        <v>#DIV/0!</v>
      </c>
      <c r="AE239" s="125">
        <f t="shared" ref="AE239:AE271" si="29">$F239/16</f>
        <v>0</v>
      </c>
      <c r="AF239" s="125">
        <f t="shared" ref="AF239:AF271" si="30">$F239/8</f>
        <v>0</v>
      </c>
      <c r="AG239" s="125">
        <f t="shared" ref="AG239:AG271" si="31">($F239-(AE239*3)-(AF239*2))/2</f>
        <v>0</v>
      </c>
      <c r="AH239" s="125" t="str">
        <f t="shared" ref="AH239:AH271" si="32">B239</f>
        <v>02</v>
      </c>
    </row>
    <row r="240" spans="1:34">
      <c r="A240" s="175" t="str">
        <f t="shared" si="23"/>
        <v/>
      </c>
      <c r="B240" s="125" t="str">
        <f t="shared" si="24"/>
        <v>03</v>
      </c>
      <c r="C240" s="291" t="str">
        <f t="shared" si="25"/>
        <v>03_UKxxx_CA_13C6Glc_100ugWGP_ddmmmyy_UKy_AL_slice-homogenate</v>
      </c>
      <c r="D240" s="208"/>
      <c r="E240" s="208"/>
      <c r="F240" s="297">
        <f t="shared" si="28"/>
        <v>0</v>
      </c>
      <c r="G240" s="208"/>
      <c r="H240" s="298" t="s">
        <v>355</v>
      </c>
      <c r="I240" s="298"/>
      <c r="J240" s="208"/>
      <c r="K240" s="298" t="s">
        <v>355</v>
      </c>
      <c r="L240" s="298"/>
      <c r="M240" s="192"/>
      <c r="N240" s="338" t="s">
        <v>485</v>
      </c>
      <c r="O240" s="298"/>
      <c r="P240" s="208"/>
      <c r="Q240" s="338" t="s">
        <v>486</v>
      </c>
      <c r="R240" s="298"/>
      <c r="S240" s="208"/>
      <c r="T240" s="338" t="s">
        <v>486</v>
      </c>
      <c r="U240" s="298"/>
      <c r="V240" s="208"/>
      <c r="W240" s="338" t="s">
        <v>487</v>
      </c>
      <c r="X240" s="298"/>
      <c r="Y240" s="208"/>
      <c r="Z240" s="338" t="s">
        <v>487</v>
      </c>
      <c r="AA240" s="298"/>
      <c r="AB240" s="300" t="e">
        <f t="shared" si="26"/>
        <v>#DIV/0!</v>
      </c>
      <c r="AC240" s="301" t="e">
        <f t="shared" si="27"/>
        <v>#DIV/0!</v>
      </c>
      <c r="AE240" s="125">
        <f t="shared" si="29"/>
        <v>0</v>
      </c>
      <c r="AF240" s="125">
        <f t="shared" si="30"/>
        <v>0</v>
      </c>
      <c r="AG240" s="125">
        <f t="shared" si="31"/>
        <v>0</v>
      </c>
      <c r="AH240" s="125" t="str">
        <f t="shared" si="32"/>
        <v>03</v>
      </c>
    </row>
    <row r="241" spans="1:34">
      <c r="A241" s="175" t="str">
        <f t="shared" si="23"/>
        <v/>
      </c>
      <c r="B241" s="125" t="str">
        <f t="shared" si="24"/>
        <v>04</v>
      </c>
      <c r="C241" s="291" t="str">
        <f t="shared" si="25"/>
        <v>04_UKxxx_CA_13C6Glc_100ugWGP_ddmmmyy_UKy_AL_slice-homogenate</v>
      </c>
      <c r="D241" s="208"/>
      <c r="E241" s="208"/>
      <c r="F241" s="297">
        <f t="shared" si="28"/>
        <v>0</v>
      </c>
      <c r="G241" s="208"/>
      <c r="H241" s="298" t="s">
        <v>355</v>
      </c>
      <c r="I241" s="298"/>
      <c r="J241" s="208"/>
      <c r="K241" s="298" t="s">
        <v>355</v>
      </c>
      <c r="L241" s="298"/>
      <c r="M241" s="192"/>
      <c r="N241" s="338" t="s">
        <v>485</v>
      </c>
      <c r="O241" s="298"/>
      <c r="P241" s="208"/>
      <c r="Q241" s="338" t="s">
        <v>486</v>
      </c>
      <c r="R241" s="298"/>
      <c r="S241" s="208"/>
      <c r="T241" s="338" t="s">
        <v>486</v>
      </c>
      <c r="U241" s="298"/>
      <c r="V241" s="208"/>
      <c r="W241" s="338" t="s">
        <v>487</v>
      </c>
      <c r="X241" s="298"/>
      <c r="Y241" s="208"/>
      <c r="Z241" s="338" t="s">
        <v>487</v>
      </c>
      <c r="AA241" s="298"/>
      <c r="AB241" s="300" t="e">
        <f t="shared" si="26"/>
        <v>#DIV/0!</v>
      </c>
      <c r="AC241" s="301" t="e">
        <f t="shared" si="27"/>
        <v>#DIV/0!</v>
      </c>
      <c r="AE241" s="125">
        <f t="shared" si="29"/>
        <v>0</v>
      </c>
      <c r="AF241" s="125">
        <f t="shared" si="30"/>
        <v>0</v>
      </c>
      <c r="AG241" s="125">
        <f t="shared" si="31"/>
        <v>0</v>
      </c>
      <c r="AH241" s="125" t="str">
        <f t="shared" si="32"/>
        <v>04</v>
      </c>
    </row>
    <row r="242" spans="1:34">
      <c r="A242" s="175" t="str">
        <f t="shared" si="23"/>
        <v/>
      </c>
      <c r="B242" s="125" t="str">
        <f t="shared" si="24"/>
        <v>05</v>
      </c>
      <c r="C242" s="291" t="str">
        <f t="shared" si="25"/>
        <v>05_UKxxx_CA_13C6Glc_100ugWGP_ddmmmyy_UKy_AL_slice-homogenate</v>
      </c>
      <c r="D242" s="208"/>
      <c r="E242" s="208"/>
      <c r="F242" s="297">
        <f t="shared" si="28"/>
        <v>0</v>
      </c>
      <c r="G242" s="208"/>
      <c r="H242" s="298" t="s">
        <v>355</v>
      </c>
      <c r="I242" s="298"/>
      <c r="J242" s="208"/>
      <c r="K242" s="298" t="s">
        <v>355</v>
      </c>
      <c r="L242" s="298"/>
      <c r="M242" s="192"/>
      <c r="N242" s="338" t="s">
        <v>485</v>
      </c>
      <c r="O242" s="298"/>
      <c r="P242" s="208"/>
      <c r="Q242" s="338" t="s">
        <v>486</v>
      </c>
      <c r="R242" s="298"/>
      <c r="S242" s="208"/>
      <c r="T242" s="338" t="s">
        <v>486</v>
      </c>
      <c r="U242" s="298"/>
      <c r="V242" s="208"/>
      <c r="W242" s="338" t="s">
        <v>487</v>
      </c>
      <c r="X242" s="298"/>
      <c r="Y242" s="208"/>
      <c r="Z242" s="338" t="s">
        <v>487</v>
      </c>
      <c r="AA242" s="298"/>
      <c r="AB242" s="300" t="e">
        <f t="shared" si="26"/>
        <v>#DIV/0!</v>
      </c>
      <c r="AC242" s="301" t="e">
        <f t="shared" si="27"/>
        <v>#DIV/0!</v>
      </c>
      <c r="AE242" s="125">
        <f t="shared" si="29"/>
        <v>0</v>
      </c>
      <c r="AF242" s="125">
        <f t="shared" si="30"/>
        <v>0</v>
      </c>
      <c r="AG242" s="125">
        <f t="shared" si="31"/>
        <v>0</v>
      </c>
      <c r="AH242" s="125" t="str">
        <f t="shared" si="32"/>
        <v>05</v>
      </c>
    </row>
    <row r="243" spans="1:34">
      <c r="A243" s="175" t="str">
        <f t="shared" si="23"/>
        <v>#ignore</v>
      </c>
      <c r="B243" s="125" t="str">
        <f t="shared" si="24"/>
        <v>06</v>
      </c>
      <c r="C243" s="291" t="str">
        <f t="shared" si="25"/>
        <v>06_UKxxx___ddmmmyy_UKy_AL_slice-homogenate</v>
      </c>
      <c r="D243" s="208"/>
      <c r="E243" s="208"/>
      <c r="F243" s="297">
        <f t="shared" si="28"/>
        <v>0</v>
      </c>
      <c r="G243" s="208"/>
      <c r="H243" s="298" t="s">
        <v>355</v>
      </c>
      <c r="I243" s="298"/>
      <c r="J243" s="208"/>
      <c r="K243" s="298" t="s">
        <v>355</v>
      </c>
      <c r="L243" s="298"/>
      <c r="M243" s="192"/>
      <c r="N243" s="338" t="s">
        <v>485</v>
      </c>
      <c r="O243" s="298"/>
      <c r="P243" s="208"/>
      <c r="Q243" s="338" t="s">
        <v>486</v>
      </c>
      <c r="R243" s="298"/>
      <c r="S243" s="208"/>
      <c r="T243" s="338" t="s">
        <v>486</v>
      </c>
      <c r="U243" s="298"/>
      <c r="V243" s="208"/>
      <c r="W243" s="338" t="s">
        <v>487</v>
      </c>
      <c r="X243" s="298"/>
      <c r="Y243" s="208"/>
      <c r="Z243" s="338" t="s">
        <v>487</v>
      </c>
      <c r="AA243" s="298"/>
      <c r="AB243" s="300" t="e">
        <f t="shared" si="26"/>
        <v>#DIV/0!</v>
      </c>
      <c r="AC243" s="301" t="e">
        <f t="shared" si="27"/>
        <v>#DIV/0!</v>
      </c>
      <c r="AE243" s="125">
        <f t="shared" si="29"/>
        <v>0</v>
      </c>
      <c r="AF243" s="125">
        <f t="shared" si="30"/>
        <v>0</v>
      </c>
      <c r="AG243" s="125">
        <f t="shared" si="31"/>
        <v>0</v>
      </c>
      <c r="AH243" s="125" t="str">
        <f t="shared" si="32"/>
        <v>06</v>
      </c>
    </row>
    <row r="244" spans="1:34">
      <c r="A244" s="175" t="str">
        <f t="shared" si="23"/>
        <v>#ignore</v>
      </c>
      <c r="B244" s="125" t="str">
        <f t="shared" si="24"/>
        <v>07</v>
      </c>
      <c r="C244" s="291" t="str">
        <f t="shared" si="25"/>
        <v>07_UKxxx___ddmmmyy_UKy_AL_slice-homogenate</v>
      </c>
      <c r="D244" s="208"/>
      <c r="E244" s="208"/>
      <c r="F244" s="297">
        <f t="shared" si="28"/>
        <v>0</v>
      </c>
      <c r="G244" s="208"/>
      <c r="H244" s="298" t="s">
        <v>355</v>
      </c>
      <c r="I244" s="298"/>
      <c r="J244" s="208"/>
      <c r="K244" s="298" t="s">
        <v>355</v>
      </c>
      <c r="L244" s="298"/>
      <c r="M244" s="192"/>
      <c r="N244" s="338" t="s">
        <v>485</v>
      </c>
      <c r="O244" s="298"/>
      <c r="P244" s="208"/>
      <c r="Q244" s="338" t="s">
        <v>486</v>
      </c>
      <c r="R244" s="298"/>
      <c r="S244" s="208"/>
      <c r="T244" s="338" t="s">
        <v>486</v>
      </c>
      <c r="U244" s="298"/>
      <c r="V244" s="192"/>
      <c r="W244" s="338" t="s">
        <v>487</v>
      </c>
      <c r="X244" s="298"/>
      <c r="Y244" s="208"/>
      <c r="Z244" s="338" t="s">
        <v>487</v>
      </c>
      <c r="AA244" s="298"/>
      <c r="AB244" s="300" t="e">
        <f t="shared" si="26"/>
        <v>#DIV/0!</v>
      </c>
      <c r="AC244" s="301" t="e">
        <f t="shared" si="27"/>
        <v>#DIV/0!</v>
      </c>
      <c r="AE244" s="125">
        <f t="shared" si="29"/>
        <v>0</v>
      </c>
      <c r="AF244" s="125">
        <f t="shared" si="30"/>
        <v>0</v>
      </c>
      <c r="AG244" s="125">
        <f t="shared" si="31"/>
        <v>0</v>
      </c>
      <c r="AH244" s="125" t="str">
        <f t="shared" si="32"/>
        <v>07</v>
      </c>
    </row>
    <row r="245" spans="1:34">
      <c r="A245" s="175" t="str">
        <f t="shared" si="23"/>
        <v>#ignore</v>
      </c>
      <c r="B245" s="125" t="str">
        <f t="shared" si="24"/>
        <v>08</v>
      </c>
      <c r="C245" s="291" t="str">
        <f t="shared" si="25"/>
        <v>08_UKxxx___ddmmmyy_UKy_AL_slice-homogenate</v>
      </c>
      <c r="D245" s="208"/>
      <c r="E245" s="208"/>
      <c r="F245" s="297">
        <f t="shared" si="28"/>
        <v>0</v>
      </c>
      <c r="G245" s="208"/>
      <c r="H245" s="298" t="s">
        <v>355</v>
      </c>
      <c r="I245" s="298"/>
      <c r="J245" s="208"/>
      <c r="K245" s="298" t="s">
        <v>355</v>
      </c>
      <c r="L245" s="298"/>
      <c r="M245" s="192"/>
      <c r="N245" s="338" t="s">
        <v>485</v>
      </c>
      <c r="O245" s="298"/>
      <c r="P245" s="208"/>
      <c r="Q245" s="338" t="s">
        <v>486</v>
      </c>
      <c r="R245" s="298"/>
      <c r="S245" s="208"/>
      <c r="T245" s="338" t="s">
        <v>486</v>
      </c>
      <c r="U245" s="298"/>
      <c r="V245" s="208"/>
      <c r="W245" s="338" t="s">
        <v>487</v>
      </c>
      <c r="X245" s="298"/>
      <c r="Y245" s="208"/>
      <c r="Z245" s="338" t="s">
        <v>487</v>
      </c>
      <c r="AA245" s="298"/>
      <c r="AB245" s="300" t="e">
        <f t="shared" si="26"/>
        <v>#DIV/0!</v>
      </c>
      <c r="AC245" s="301" t="e">
        <f t="shared" si="27"/>
        <v>#DIV/0!</v>
      </c>
      <c r="AE245" s="125">
        <f t="shared" si="29"/>
        <v>0</v>
      </c>
      <c r="AF245" s="125">
        <f t="shared" si="30"/>
        <v>0</v>
      </c>
      <c r="AG245" s="125">
        <f t="shared" si="31"/>
        <v>0</v>
      </c>
      <c r="AH245" s="125" t="str">
        <f t="shared" si="32"/>
        <v>08</v>
      </c>
    </row>
    <row r="246" spans="1:34">
      <c r="A246" s="175" t="str">
        <f t="shared" si="23"/>
        <v>#ignore</v>
      </c>
      <c r="B246" s="125" t="str">
        <f t="shared" si="24"/>
        <v>09</v>
      </c>
      <c r="C246" s="291" t="str">
        <f t="shared" si="25"/>
        <v>09_UKxxx___ddmmmyy_UKy_AL_slice-homogenate</v>
      </c>
      <c r="D246" s="208"/>
      <c r="E246" s="208"/>
      <c r="F246" s="297">
        <f t="shared" si="28"/>
        <v>0</v>
      </c>
      <c r="G246" s="208"/>
      <c r="H246" s="298" t="s">
        <v>355</v>
      </c>
      <c r="I246" s="298"/>
      <c r="J246" s="208"/>
      <c r="K246" s="298" t="s">
        <v>355</v>
      </c>
      <c r="L246" s="298"/>
      <c r="M246" s="192"/>
      <c r="N246" s="338" t="s">
        <v>485</v>
      </c>
      <c r="O246" s="298"/>
      <c r="P246" s="208"/>
      <c r="Q246" s="338" t="s">
        <v>486</v>
      </c>
      <c r="R246" s="298"/>
      <c r="S246" s="208"/>
      <c r="T246" s="338" t="s">
        <v>486</v>
      </c>
      <c r="U246" s="298"/>
      <c r="V246" s="208"/>
      <c r="W246" s="338" t="s">
        <v>487</v>
      </c>
      <c r="X246" s="298"/>
      <c r="Y246" s="208"/>
      <c r="Z246" s="338" t="s">
        <v>487</v>
      </c>
      <c r="AA246" s="298"/>
      <c r="AB246" s="300" t="e">
        <f t="shared" si="26"/>
        <v>#DIV/0!</v>
      </c>
      <c r="AC246" s="301" t="e">
        <f t="shared" si="27"/>
        <v>#DIV/0!</v>
      </c>
      <c r="AD246" s="200"/>
      <c r="AE246" s="125">
        <f t="shared" si="29"/>
        <v>0</v>
      </c>
      <c r="AF246" s="125">
        <f t="shared" si="30"/>
        <v>0</v>
      </c>
      <c r="AG246" s="125">
        <f t="shared" si="31"/>
        <v>0</v>
      </c>
      <c r="AH246" s="125" t="str">
        <f t="shared" si="32"/>
        <v>09</v>
      </c>
    </row>
    <row r="247" spans="1:34">
      <c r="A247" s="175" t="str">
        <f t="shared" si="23"/>
        <v>#ignore</v>
      </c>
      <c r="B247" s="125" t="str">
        <f t="shared" si="24"/>
        <v>10</v>
      </c>
      <c r="C247" s="291" t="str">
        <f t="shared" si="25"/>
        <v>10_UKxxx___ddmmmyy_UKy_AL_slice-homogenate</v>
      </c>
      <c r="D247" s="208"/>
      <c r="E247" s="208"/>
      <c r="F247" s="297">
        <f t="shared" si="28"/>
        <v>0</v>
      </c>
      <c r="G247" s="208"/>
      <c r="H247" s="298" t="s">
        <v>355</v>
      </c>
      <c r="I247" s="298"/>
      <c r="J247" s="208"/>
      <c r="K247" s="298" t="s">
        <v>355</v>
      </c>
      <c r="L247" s="298"/>
      <c r="M247" s="192"/>
      <c r="N247" s="338" t="s">
        <v>485</v>
      </c>
      <c r="O247" s="298"/>
      <c r="P247" s="208"/>
      <c r="Q247" s="338" t="s">
        <v>486</v>
      </c>
      <c r="R247" s="298"/>
      <c r="S247" s="208"/>
      <c r="T247" s="338" t="s">
        <v>486</v>
      </c>
      <c r="U247" s="298"/>
      <c r="V247" s="208"/>
      <c r="W247" s="338" t="s">
        <v>487</v>
      </c>
      <c r="X247" s="298"/>
      <c r="Y247" s="208"/>
      <c r="Z247" s="338" t="s">
        <v>487</v>
      </c>
      <c r="AA247" s="298"/>
      <c r="AB247" s="300" t="e">
        <f t="shared" si="26"/>
        <v>#DIV/0!</v>
      </c>
      <c r="AC247" s="301" t="e">
        <f t="shared" si="27"/>
        <v>#DIV/0!</v>
      </c>
      <c r="AE247" s="125">
        <f t="shared" si="29"/>
        <v>0</v>
      </c>
      <c r="AF247" s="125">
        <f t="shared" si="30"/>
        <v>0</v>
      </c>
      <c r="AG247" s="125">
        <f t="shared" si="31"/>
        <v>0</v>
      </c>
      <c r="AH247" s="125" t="str">
        <f t="shared" si="32"/>
        <v>10</v>
      </c>
    </row>
    <row r="248" spans="1:34">
      <c r="A248" s="175" t="str">
        <f t="shared" si="23"/>
        <v>#ignore</v>
      </c>
      <c r="B248" s="125" t="str">
        <f t="shared" si="24"/>
        <v>11</v>
      </c>
      <c r="C248" s="291" t="str">
        <f t="shared" si="25"/>
        <v>11_UKxxx___ddmmmyy_UKy_AL_slice-homogenate</v>
      </c>
      <c r="D248" s="208"/>
      <c r="E248" s="208"/>
      <c r="F248" s="297">
        <f t="shared" si="28"/>
        <v>0</v>
      </c>
      <c r="G248" s="208"/>
      <c r="H248" s="298" t="s">
        <v>355</v>
      </c>
      <c r="I248" s="298"/>
      <c r="J248" s="208"/>
      <c r="K248" s="298" t="s">
        <v>355</v>
      </c>
      <c r="L248" s="298"/>
      <c r="M248" s="192"/>
      <c r="N248" s="338" t="s">
        <v>485</v>
      </c>
      <c r="O248" s="298"/>
      <c r="P248" s="208"/>
      <c r="Q248" s="338" t="s">
        <v>486</v>
      </c>
      <c r="R248" s="298"/>
      <c r="S248" s="208"/>
      <c r="T248" s="338" t="s">
        <v>486</v>
      </c>
      <c r="U248" s="298"/>
      <c r="V248" s="208"/>
      <c r="W248" s="338" t="s">
        <v>487</v>
      </c>
      <c r="X248" s="298"/>
      <c r="Y248" s="208"/>
      <c r="Z248" s="338" t="s">
        <v>487</v>
      </c>
      <c r="AA248" s="298"/>
      <c r="AB248" s="300" t="e">
        <f t="shared" si="26"/>
        <v>#DIV/0!</v>
      </c>
      <c r="AC248" s="301" t="e">
        <f t="shared" si="27"/>
        <v>#DIV/0!</v>
      </c>
      <c r="AE248" s="125">
        <f t="shared" si="29"/>
        <v>0</v>
      </c>
      <c r="AF248" s="125">
        <f t="shared" si="30"/>
        <v>0</v>
      </c>
      <c r="AG248" s="125">
        <f t="shared" si="31"/>
        <v>0</v>
      </c>
      <c r="AH248" s="125" t="str">
        <f t="shared" si="32"/>
        <v>11</v>
      </c>
    </row>
    <row r="249" spans="1:34">
      <c r="A249" s="175" t="str">
        <f t="shared" si="23"/>
        <v>#ignore</v>
      </c>
      <c r="B249" s="125" t="str">
        <f t="shared" si="24"/>
        <v>12</v>
      </c>
      <c r="C249" s="291" t="str">
        <f t="shared" si="25"/>
        <v>12_UKxxx___ddmmmyy_UKy_AL_slice-homogenate</v>
      </c>
      <c r="D249" s="208"/>
      <c r="E249" s="208"/>
      <c r="F249" s="297">
        <f t="shared" si="28"/>
        <v>0</v>
      </c>
      <c r="G249" s="208"/>
      <c r="H249" s="298" t="s">
        <v>355</v>
      </c>
      <c r="I249" s="298"/>
      <c r="J249" s="208"/>
      <c r="K249" s="298" t="s">
        <v>355</v>
      </c>
      <c r="L249" s="298"/>
      <c r="M249" s="192"/>
      <c r="N249" s="338" t="s">
        <v>485</v>
      </c>
      <c r="O249" s="298"/>
      <c r="P249" s="208"/>
      <c r="Q249" s="338" t="s">
        <v>486</v>
      </c>
      <c r="R249" s="298"/>
      <c r="S249" s="208"/>
      <c r="T249" s="338" t="s">
        <v>486</v>
      </c>
      <c r="U249" s="298"/>
      <c r="V249" s="208"/>
      <c r="W249" s="338" t="s">
        <v>487</v>
      </c>
      <c r="X249" s="298"/>
      <c r="Y249" s="208"/>
      <c r="Z249" s="338" t="s">
        <v>487</v>
      </c>
      <c r="AA249" s="298"/>
      <c r="AB249" s="300" t="e">
        <f t="shared" si="26"/>
        <v>#DIV/0!</v>
      </c>
      <c r="AC249" s="301" t="e">
        <f t="shared" si="27"/>
        <v>#DIV/0!</v>
      </c>
      <c r="AE249" s="125">
        <f t="shared" si="29"/>
        <v>0</v>
      </c>
      <c r="AF249" s="125">
        <f t="shared" si="30"/>
        <v>0</v>
      </c>
      <c r="AG249" s="125">
        <f t="shared" si="31"/>
        <v>0</v>
      </c>
      <c r="AH249" s="125" t="str">
        <f t="shared" si="32"/>
        <v>12</v>
      </c>
    </row>
    <row r="250" spans="1:34">
      <c r="A250" s="175" t="str">
        <f t="shared" si="23"/>
        <v>#ignore</v>
      </c>
      <c r="B250" s="125" t="str">
        <f t="shared" si="24"/>
        <v>13</v>
      </c>
      <c r="C250" s="291" t="str">
        <f t="shared" si="25"/>
        <v>13_UKxxx___ddmmmyy_UKy_AL_slice-homogenate</v>
      </c>
      <c r="D250" s="208"/>
      <c r="E250" s="208"/>
      <c r="F250" s="297">
        <f t="shared" si="28"/>
        <v>0</v>
      </c>
      <c r="G250" s="208"/>
      <c r="H250" s="298" t="s">
        <v>355</v>
      </c>
      <c r="I250" s="298"/>
      <c r="J250" s="208"/>
      <c r="K250" s="298" t="s">
        <v>355</v>
      </c>
      <c r="L250" s="298"/>
      <c r="M250" s="192"/>
      <c r="N250" s="338" t="s">
        <v>485</v>
      </c>
      <c r="O250" s="298"/>
      <c r="P250" s="208"/>
      <c r="Q250" s="338" t="s">
        <v>486</v>
      </c>
      <c r="R250" s="298"/>
      <c r="S250" s="208"/>
      <c r="T250" s="338" t="s">
        <v>486</v>
      </c>
      <c r="U250" s="298"/>
      <c r="V250" s="208"/>
      <c r="W250" s="338" t="s">
        <v>487</v>
      </c>
      <c r="X250" s="298"/>
      <c r="Y250" s="208"/>
      <c r="Z250" s="338" t="s">
        <v>487</v>
      </c>
      <c r="AA250" s="298"/>
      <c r="AB250" s="300" t="e">
        <f t="shared" si="26"/>
        <v>#DIV/0!</v>
      </c>
      <c r="AC250" s="301" t="e">
        <f t="shared" si="27"/>
        <v>#DIV/0!</v>
      </c>
      <c r="AE250" s="125">
        <f t="shared" si="29"/>
        <v>0</v>
      </c>
      <c r="AF250" s="125">
        <f t="shared" si="30"/>
        <v>0</v>
      </c>
      <c r="AG250" s="125">
        <f t="shared" si="31"/>
        <v>0</v>
      </c>
      <c r="AH250" s="125" t="str">
        <f t="shared" si="32"/>
        <v>13</v>
      </c>
    </row>
    <row r="251" spans="1:34">
      <c r="A251" s="175" t="str">
        <f t="shared" si="23"/>
        <v>#ignore</v>
      </c>
      <c r="B251" s="125" t="str">
        <f t="shared" si="24"/>
        <v>14</v>
      </c>
      <c r="C251" s="291" t="str">
        <f t="shared" si="25"/>
        <v>14_UKxxx___ddmmmyy_UKy_AL_slice-homogenate</v>
      </c>
      <c r="D251" s="208"/>
      <c r="E251" s="208"/>
      <c r="F251" s="297">
        <f t="shared" si="28"/>
        <v>0</v>
      </c>
      <c r="G251" s="208"/>
      <c r="H251" s="298" t="s">
        <v>355</v>
      </c>
      <c r="I251" s="298"/>
      <c r="J251" s="208"/>
      <c r="K251" s="298" t="s">
        <v>355</v>
      </c>
      <c r="L251" s="298"/>
      <c r="M251" s="192"/>
      <c r="N251" s="338" t="s">
        <v>485</v>
      </c>
      <c r="O251" s="298"/>
      <c r="P251" s="208"/>
      <c r="Q251" s="338" t="s">
        <v>486</v>
      </c>
      <c r="R251" s="298"/>
      <c r="S251" s="208"/>
      <c r="T251" s="338" t="s">
        <v>486</v>
      </c>
      <c r="U251" s="298"/>
      <c r="V251" s="208"/>
      <c r="W251" s="338" t="s">
        <v>487</v>
      </c>
      <c r="X251" s="298"/>
      <c r="Y251" s="208"/>
      <c r="Z251" s="338" t="s">
        <v>487</v>
      </c>
      <c r="AA251" s="298"/>
      <c r="AB251" s="300" t="e">
        <f t="shared" si="26"/>
        <v>#DIV/0!</v>
      </c>
      <c r="AC251" s="301" t="e">
        <f t="shared" si="27"/>
        <v>#DIV/0!</v>
      </c>
      <c r="AE251" s="125">
        <f t="shared" si="29"/>
        <v>0</v>
      </c>
      <c r="AF251" s="125">
        <f t="shared" si="30"/>
        <v>0</v>
      </c>
      <c r="AG251" s="125">
        <f t="shared" si="31"/>
        <v>0</v>
      </c>
      <c r="AH251" s="125" t="str">
        <f t="shared" si="32"/>
        <v>14</v>
      </c>
    </row>
    <row r="252" spans="1:34">
      <c r="A252" s="175" t="str">
        <f t="shared" si="23"/>
        <v>#ignore</v>
      </c>
      <c r="B252" s="125" t="str">
        <f t="shared" si="24"/>
        <v>15</v>
      </c>
      <c r="C252" s="291" t="str">
        <f t="shared" si="25"/>
        <v>15_UKxxx___ddmmmyy_UKy_AL_slice-homogenate</v>
      </c>
      <c r="D252" s="208"/>
      <c r="E252" s="208"/>
      <c r="F252" s="297">
        <f t="shared" si="28"/>
        <v>0</v>
      </c>
      <c r="G252" s="208"/>
      <c r="H252" s="298" t="s">
        <v>355</v>
      </c>
      <c r="I252" s="298"/>
      <c r="J252" s="208"/>
      <c r="K252" s="298" t="s">
        <v>355</v>
      </c>
      <c r="L252" s="298"/>
      <c r="M252" s="192"/>
      <c r="N252" s="338" t="s">
        <v>485</v>
      </c>
      <c r="O252" s="298"/>
      <c r="P252" s="208"/>
      <c r="Q252" s="338" t="s">
        <v>486</v>
      </c>
      <c r="R252" s="298"/>
      <c r="S252" s="208"/>
      <c r="T252" s="338" t="s">
        <v>486</v>
      </c>
      <c r="U252" s="298"/>
      <c r="V252" s="208"/>
      <c r="W252" s="338" t="s">
        <v>487</v>
      </c>
      <c r="X252" s="298"/>
      <c r="Y252" s="299"/>
      <c r="Z252" s="338" t="s">
        <v>487</v>
      </c>
      <c r="AA252" s="298"/>
      <c r="AB252" s="300" t="e">
        <f t="shared" si="26"/>
        <v>#DIV/0!</v>
      </c>
      <c r="AC252" s="301" t="e">
        <f t="shared" si="27"/>
        <v>#DIV/0!</v>
      </c>
      <c r="AE252" s="125">
        <f t="shared" si="29"/>
        <v>0</v>
      </c>
      <c r="AF252" s="125">
        <f t="shared" si="30"/>
        <v>0</v>
      </c>
      <c r="AG252" s="125">
        <f t="shared" si="31"/>
        <v>0</v>
      </c>
      <c r="AH252" s="125" t="str">
        <f t="shared" si="32"/>
        <v>15</v>
      </c>
    </row>
    <row r="253" spans="1:34">
      <c r="A253" s="175" t="str">
        <f t="shared" si="23"/>
        <v>#ignore</v>
      </c>
      <c r="B253" s="125" t="str">
        <f t="shared" si="24"/>
        <v>16</v>
      </c>
      <c r="C253" s="291" t="str">
        <f t="shared" si="25"/>
        <v>16_UKxxx___ddmmmyy_UKy_AL_slice-homogenate</v>
      </c>
      <c r="D253" s="208"/>
      <c r="E253" s="208"/>
      <c r="F253" s="297">
        <f t="shared" si="28"/>
        <v>0</v>
      </c>
      <c r="G253" s="208"/>
      <c r="H253" s="298" t="s">
        <v>355</v>
      </c>
      <c r="I253" s="298"/>
      <c r="J253" s="208"/>
      <c r="K253" s="298" t="s">
        <v>355</v>
      </c>
      <c r="L253" s="298"/>
      <c r="M253" s="192"/>
      <c r="N253" s="338" t="s">
        <v>485</v>
      </c>
      <c r="O253" s="298"/>
      <c r="P253" s="208"/>
      <c r="Q253" s="338" t="s">
        <v>486</v>
      </c>
      <c r="R253" s="298"/>
      <c r="S253" s="208"/>
      <c r="T253" s="338" t="s">
        <v>486</v>
      </c>
      <c r="U253" s="298"/>
      <c r="V253" s="208"/>
      <c r="W253" s="338" t="s">
        <v>487</v>
      </c>
      <c r="X253" s="298"/>
      <c r="Y253" s="208"/>
      <c r="Z253" s="338" t="s">
        <v>487</v>
      </c>
      <c r="AA253" s="298"/>
      <c r="AB253" s="300" t="e">
        <f t="shared" si="26"/>
        <v>#DIV/0!</v>
      </c>
      <c r="AC253" s="301" t="e">
        <f t="shared" si="27"/>
        <v>#DIV/0!</v>
      </c>
      <c r="AE253" s="125">
        <f t="shared" si="29"/>
        <v>0</v>
      </c>
      <c r="AF253" s="125">
        <f t="shared" si="30"/>
        <v>0</v>
      </c>
      <c r="AG253" s="125">
        <f t="shared" si="31"/>
        <v>0</v>
      </c>
      <c r="AH253" s="125" t="str">
        <f t="shared" si="32"/>
        <v>16</v>
      </c>
    </row>
    <row r="254" spans="1:34">
      <c r="A254" s="175" t="str">
        <f t="shared" si="23"/>
        <v>#ignore</v>
      </c>
      <c r="B254" s="125" t="str">
        <f t="shared" si="24"/>
        <v>17</v>
      </c>
      <c r="C254" s="291" t="str">
        <f t="shared" si="25"/>
        <v>17_UKxxx___ddmmmyy_UKy_AL_slice-homogenate</v>
      </c>
      <c r="D254" s="208"/>
      <c r="E254" s="208"/>
      <c r="F254" s="297">
        <f t="shared" si="28"/>
        <v>0</v>
      </c>
      <c r="G254" s="208"/>
      <c r="H254" s="298" t="s">
        <v>355</v>
      </c>
      <c r="I254" s="298"/>
      <c r="J254" s="208"/>
      <c r="K254" s="298" t="s">
        <v>355</v>
      </c>
      <c r="L254" s="298"/>
      <c r="M254" s="192"/>
      <c r="N254" s="338" t="s">
        <v>485</v>
      </c>
      <c r="O254" s="298"/>
      <c r="P254" s="208"/>
      <c r="Q254" s="338" t="s">
        <v>486</v>
      </c>
      <c r="R254" s="298"/>
      <c r="S254" s="208"/>
      <c r="T254" s="338" t="s">
        <v>486</v>
      </c>
      <c r="U254" s="298"/>
      <c r="V254" s="208"/>
      <c r="W254" s="338" t="s">
        <v>487</v>
      </c>
      <c r="X254" s="298"/>
      <c r="Y254" s="208"/>
      <c r="Z254" s="338" t="s">
        <v>487</v>
      </c>
      <c r="AA254" s="298"/>
      <c r="AB254" s="300" t="e">
        <f t="shared" si="26"/>
        <v>#DIV/0!</v>
      </c>
      <c r="AC254" s="301" t="e">
        <f t="shared" si="27"/>
        <v>#DIV/0!</v>
      </c>
      <c r="AE254" s="125">
        <f t="shared" si="29"/>
        <v>0</v>
      </c>
      <c r="AF254" s="125">
        <f t="shared" si="30"/>
        <v>0</v>
      </c>
      <c r="AG254" s="125">
        <f t="shared" si="31"/>
        <v>0</v>
      </c>
      <c r="AH254" s="125" t="str">
        <f t="shared" si="32"/>
        <v>17</v>
      </c>
    </row>
    <row r="255" spans="1:34">
      <c r="A255" s="175" t="str">
        <f t="shared" si="23"/>
        <v/>
      </c>
      <c r="B255" s="125" t="str">
        <f t="shared" si="24"/>
        <v>31</v>
      </c>
      <c r="C255" s="291" t="str">
        <f t="shared" si="25"/>
        <v>31_UKxxx_N_13C6Glc_Ctl_ddmmmyy_UKy_AL_slice-homogenate</v>
      </c>
      <c r="D255" s="208"/>
      <c r="E255" s="208"/>
      <c r="F255" s="297">
        <f t="shared" si="28"/>
        <v>0</v>
      </c>
      <c r="G255" s="208"/>
      <c r="H255" s="298" t="s">
        <v>355</v>
      </c>
      <c r="I255" s="298"/>
      <c r="J255" s="208"/>
      <c r="K255" s="298" t="s">
        <v>355</v>
      </c>
      <c r="L255" s="298"/>
      <c r="M255" s="192"/>
      <c r="N255" s="338" t="s">
        <v>485</v>
      </c>
      <c r="O255" s="298"/>
      <c r="P255" s="208"/>
      <c r="Q255" s="338" t="s">
        <v>486</v>
      </c>
      <c r="R255" s="298"/>
      <c r="S255" s="208"/>
      <c r="T255" s="338" t="s">
        <v>486</v>
      </c>
      <c r="U255" s="298"/>
      <c r="V255" s="208"/>
      <c r="W255" s="338" t="s">
        <v>487</v>
      </c>
      <c r="X255" s="298"/>
      <c r="Y255" s="208"/>
      <c r="Z255" s="338" t="s">
        <v>487</v>
      </c>
      <c r="AA255" s="298"/>
      <c r="AB255" s="300" t="e">
        <f t="shared" si="26"/>
        <v>#DIV/0!</v>
      </c>
      <c r="AC255" s="301" t="e">
        <f t="shared" si="27"/>
        <v>#DIV/0!</v>
      </c>
      <c r="AE255" s="125">
        <f t="shared" si="29"/>
        <v>0</v>
      </c>
      <c r="AF255" s="125">
        <f t="shared" si="30"/>
        <v>0</v>
      </c>
      <c r="AG255" s="125">
        <f t="shared" si="31"/>
        <v>0</v>
      </c>
      <c r="AH255" s="125" t="str">
        <f t="shared" si="32"/>
        <v>31</v>
      </c>
    </row>
    <row r="256" spans="1:34">
      <c r="A256" s="175" t="str">
        <f t="shared" si="23"/>
        <v/>
      </c>
      <c r="B256" s="125" t="str">
        <f t="shared" si="24"/>
        <v>32</v>
      </c>
      <c r="C256" s="291" t="str">
        <f t="shared" si="25"/>
        <v>32_UKxxx_N_13C6Glc_Ctl_ddmmmyy_UKy_AL_slice-homogenate</v>
      </c>
      <c r="D256" s="208"/>
      <c r="E256" s="208"/>
      <c r="F256" s="297">
        <f t="shared" si="28"/>
        <v>0</v>
      </c>
      <c r="G256" s="208"/>
      <c r="H256" s="298" t="s">
        <v>355</v>
      </c>
      <c r="I256" s="298"/>
      <c r="J256" s="208"/>
      <c r="K256" s="298" t="s">
        <v>355</v>
      </c>
      <c r="L256" s="298"/>
      <c r="M256" s="192"/>
      <c r="N256" s="338" t="s">
        <v>485</v>
      </c>
      <c r="O256" s="298"/>
      <c r="P256" s="208"/>
      <c r="Q256" s="338" t="s">
        <v>486</v>
      </c>
      <c r="R256" s="298"/>
      <c r="S256" s="208"/>
      <c r="T256" s="338" t="s">
        <v>486</v>
      </c>
      <c r="U256" s="298"/>
      <c r="V256" s="208"/>
      <c r="W256" s="338" t="s">
        <v>487</v>
      </c>
      <c r="X256" s="298"/>
      <c r="Y256" s="208"/>
      <c r="Z256" s="338" t="s">
        <v>487</v>
      </c>
      <c r="AA256" s="298"/>
      <c r="AB256" s="300" t="e">
        <f t="shared" si="26"/>
        <v>#DIV/0!</v>
      </c>
      <c r="AC256" s="301" t="e">
        <f t="shared" si="27"/>
        <v>#DIV/0!</v>
      </c>
      <c r="AE256" s="125">
        <f t="shared" si="29"/>
        <v>0</v>
      </c>
      <c r="AF256" s="125">
        <f t="shared" si="30"/>
        <v>0</v>
      </c>
      <c r="AG256" s="125">
        <f t="shared" si="31"/>
        <v>0</v>
      </c>
      <c r="AH256" s="125" t="str">
        <f t="shared" si="32"/>
        <v>32</v>
      </c>
    </row>
    <row r="257" spans="1:34">
      <c r="A257" s="175" t="str">
        <f t="shared" si="23"/>
        <v/>
      </c>
      <c r="B257" s="125" t="str">
        <f t="shared" si="24"/>
        <v>33</v>
      </c>
      <c r="C257" s="291" t="str">
        <f t="shared" si="25"/>
        <v>33_UKxxx_N_13C6Glc_100ugWGP_ddmmmyy_UKy_AL_slice-homogenate</v>
      </c>
      <c r="D257" s="191"/>
      <c r="E257" s="191"/>
      <c r="F257" s="297">
        <f t="shared" si="28"/>
        <v>0</v>
      </c>
      <c r="G257" s="191"/>
      <c r="H257" s="298" t="s">
        <v>355</v>
      </c>
      <c r="I257" s="298"/>
      <c r="J257" s="191"/>
      <c r="K257" s="298" t="s">
        <v>355</v>
      </c>
      <c r="L257" s="298"/>
      <c r="M257" s="192"/>
      <c r="N257" s="338" t="s">
        <v>485</v>
      </c>
      <c r="O257" s="298"/>
      <c r="P257" s="191"/>
      <c r="Q257" s="338" t="s">
        <v>486</v>
      </c>
      <c r="R257" s="298"/>
      <c r="S257" s="191"/>
      <c r="T257" s="338" t="s">
        <v>486</v>
      </c>
      <c r="U257" s="298"/>
      <c r="V257" s="191"/>
      <c r="W257" s="338" t="s">
        <v>487</v>
      </c>
      <c r="X257" s="298"/>
      <c r="Y257" s="191"/>
      <c r="Z257" s="338" t="s">
        <v>487</v>
      </c>
      <c r="AA257" s="298"/>
      <c r="AB257" s="300" t="e">
        <f t="shared" si="26"/>
        <v>#DIV/0!</v>
      </c>
      <c r="AC257" s="301" t="e">
        <f t="shared" si="27"/>
        <v>#DIV/0!</v>
      </c>
      <c r="AE257" s="125">
        <f t="shared" si="29"/>
        <v>0</v>
      </c>
      <c r="AF257" s="125">
        <f t="shared" si="30"/>
        <v>0</v>
      </c>
      <c r="AG257" s="125">
        <f t="shared" si="31"/>
        <v>0</v>
      </c>
      <c r="AH257" s="125" t="str">
        <f t="shared" si="32"/>
        <v>33</v>
      </c>
    </row>
    <row r="258" spans="1:34">
      <c r="A258" s="175" t="str">
        <f t="shared" si="23"/>
        <v/>
      </c>
      <c r="B258" s="125" t="str">
        <f t="shared" si="24"/>
        <v>34</v>
      </c>
      <c r="C258" s="291" t="str">
        <f t="shared" si="25"/>
        <v>34_UKxxx_N_13C6Glc_100ugWGP_ddmmmyy_UKy_AL_slice-homogenate</v>
      </c>
      <c r="D258" s="191"/>
      <c r="E258" s="191"/>
      <c r="F258" s="297">
        <f t="shared" si="28"/>
        <v>0</v>
      </c>
      <c r="G258" s="191"/>
      <c r="H258" s="298" t="s">
        <v>355</v>
      </c>
      <c r="I258" s="298"/>
      <c r="J258" s="191"/>
      <c r="K258" s="298" t="s">
        <v>355</v>
      </c>
      <c r="L258" s="298"/>
      <c r="M258" s="192"/>
      <c r="N258" s="338" t="s">
        <v>485</v>
      </c>
      <c r="O258" s="298"/>
      <c r="P258" s="191"/>
      <c r="Q258" s="338" t="s">
        <v>486</v>
      </c>
      <c r="R258" s="298"/>
      <c r="S258" s="191"/>
      <c r="T258" s="338" t="s">
        <v>486</v>
      </c>
      <c r="U258" s="298"/>
      <c r="V258" s="191"/>
      <c r="W258" s="338" t="s">
        <v>487</v>
      </c>
      <c r="X258" s="298"/>
      <c r="Y258" s="191"/>
      <c r="Z258" s="338" t="s">
        <v>487</v>
      </c>
      <c r="AA258" s="298"/>
      <c r="AB258" s="300" t="e">
        <f t="shared" si="26"/>
        <v>#DIV/0!</v>
      </c>
      <c r="AC258" s="301" t="e">
        <f t="shared" si="27"/>
        <v>#DIV/0!</v>
      </c>
      <c r="AE258" s="125">
        <f t="shared" si="29"/>
        <v>0</v>
      </c>
      <c r="AF258" s="125">
        <f t="shared" si="30"/>
        <v>0</v>
      </c>
      <c r="AG258" s="125">
        <f t="shared" si="31"/>
        <v>0</v>
      </c>
      <c r="AH258" s="125" t="str">
        <f t="shared" si="32"/>
        <v>34</v>
      </c>
    </row>
    <row r="259" spans="1:34">
      <c r="A259" s="175" t="str">
        <f t="shared" si="23"/>
        <v/>
      </c>
      <c r="B259" s="125" t="str">
        <f t="shared" si="24"/>
        <v>35</v>
      </c>
      <c r="C259" s="291" t="str">
        <f t="shared" si="25"/>
        <v>35_UKxxx_N_13C6Glc_100ugWGP_ddmmmyy_UKy_AL_slice-homogenate</v>
      </c>
      <c r="D259" s="191"/>
      <c r="E259" s="191"/>
      <c r="F259" s="297">
        <f t="shared" si="28"/>
        <v>0</v>
      </c>
      <c r="G259" s="191"/>
      <c r="H259" s="298" t="s">
        <v>355</v>
      </c>
      <c r="I259" s="298"/>
      <c r="J259" s="191"/>
      <c r="K259" s="298" t="s">
        <v>355</v>
      </c>
      <c r="L259" s="298"/>
      <c r="M259" s="192"/>
      <c r="N259" s="338" t="s">
        <v>485</v>
      </c>
      <c r="O259" s="298"/>
      <c r="P259" s="191"/>
      <c r="Q259" s="338" t="s">
        <v>486</v>
      </c>
      <c r="R259" s="298"/>
      <c r="S259" s="191"/>
      <c r="T259" s="338" t="s">
        <v>486</v>
      </c>
      <c r="U259" s="298"/>
      <c r="V259" s="191"/>
      <c r="W259" s="338" t="s">
        <v>487</v>
      </c>
      <c r="X259" s="298"/>
      <c r="Y259" s="191"/>
      <c r="Z259" s="338" t="s">
        <v>487</v>
      </c>
      <c r="AA259" s="298"/>
      <c r="AB259" s="300" t="e">
        <f t="shared" si="26"/>
        <v>#DIV/0!</v>
      </c>
      <c r="AC259" s="301" t="e">
        <f t="shared" si="27"/>
        <v>#DIV/0!</v>
      </c>
      <c r="AE259" s="125">
        <f t="shared" si="29"/>
        <v>0</v>
      </c>
      <c r="AF259" s="125">
        <f t="shared" si="30"/>
        <v>0</v>
      </c>
      <c r="AG259" s="125">
        <f t="shared" si="31"/>
        <v>0</v>
      </c>
      <c r="AH259" s="125" t="str">
        <f t="shared" si="32"/>
        <v>35</v>
      </c>
    </row>
    <row r="260" spans="1:34">
      <c r="A260" s="175" t="str">
        <f t="shared" si="23"/>
        <v>#ignore</v>
      </c>
      <c r="B260" s="125" t="str">
        <f t="shared" si="24"/>
        <v>36</v>
      </c>
      <c r="C260" s="291" t="str">
        <f t="shared" si="25"/>
        <v>36_UKxxx___ddmmmyy_UKy_AL_slice-homogenate</v>
      </c>
      <c r="D260" s="191"/>
      <c r="E260" s="191"/>
      <c r="F260" s="297">
        <f t="shared" si="28"/>
        <v>0</v>
      </c>
      <c r="G260" s="191"/>
      <c r="H260" s="298" t="s">
        <v>355</v>
      </c>
      <c r="I260" s="298"/>
      <c r="J260" s="191"/>
      <c r="K260" s="298" t="s">
        <v>355</v>
      </c>
      <c r="L260" s="298"/>
      <c r="M260" s="192"/>
      <c r="N260" s="338" t="s">
        <v>485</v>
      </c>
      <c r="O260" s="298"/>
      <c r="P260" s="191"/>
      <c r="Q260" s="338" t="s">
        <v>486</v>
      </c>
      <c r="R260" s="298"/>
      <c r="S260" s="191"/>
      <c r="T260" s="338" t="s">
        <v>486</v>
      </c>
      <c r="U260" s="298"/>
      <c r="V260" s="191"/>
      <c r="W260" s="338" t="s">
        <v>487</v>
      </c>
      <c r="X260" s="298"/>
      <c r="Y260" s="191"/>
      <c r="Z260" s="338" t="s">
        <v>487</v>
      </c>
      <c r="AA260" s="298"/>
      <c r="AB260" s="300" t="e">
        <f t="shared" si="26"/>
        <v>#DIV/0!</v>
      </c>
      <c r="AC260" s="301" t="e">
        <f t="shared" si="27"/>
        <v>#DIV/0!</v>
      </c>
      <c r="AE260" s="125">
        <f t="shared" si="29"/>
        <v>0</v>
      </c>
      <c r="AF260" s="125">
        <f t="shared" si="30"/>
        <v>0</v>
      </c>
      <c r="AG260" s="125">
        <f t="shared" si="31"/>
        <v>0</v>
      </c>
      <c r="AH260" s="125" t="str">
        <f t="shared" si="32"/>
        <v>36</v>
      </c>
    </row>
    <row r="261" spans="1:34">
      <c r="A261" s="175" t="str">
        <f t="shared" si="23"/>
        <v>#ignore</v>
      </c>
      <c r="B261" s="125" t="str">
        <f t="shared" si="24"/>
        <v>37</v>
      </c>
      <c r="C261" s="291" t="str">
        <f t="shared" si="25"/>
        <v>37_UKxxx___ddmmmyy_UKy_AL_slice-homogenate</v>
      </c>
      <c r="D261" s="191"/>
      <c r="E261" s="191"/>
      <c r="F261" s="297">
        <f t="shared" si="28"/>
        <v>0</v>
      </c>
      <c r="G261" s="191"/>
      <c r="H261" s="298" t="s">
        <v>355</v>
      </c>
      <c r="I261" s="298"/>
      <c r="J261" s="191"/>
      <c r="K261" s="298" t="s">
        <v>355</v>
      </c>
      <c r="L261" s="298"/>
      <c r="M261" s="192"/>
      <c r="N261" s="338" t="s">
        <v>485</v>
      </c>
      <c r="O261" s="298"/>
      <c r="P261" s="191"/>
      <c r="Q261" s="338" t="s">
        <v>486</v>
      </c>
      <c r="R261" s="298"/>
      <c r="S261" s="191"/>
      <c r="T261" s="338" t="s">
        <v>486</v>
      </c>
      <c r="U261" s="298"/>
      <c r="V261" s="191"/>
      <c r="W261" s="338" t="s">
        <v>487</v>
      </c>
      <c r="X261" s="298"/>
      <c r="Y261" s="191"/>
      <c r="Z261" s="338" t="s">
        <v>487</v>
      </c>
      <c r="AA261" s="298"/>
      <c r="AB261" s="300" t="e">
        <f t="shared" si="26"/>
        <v>#DIV/0!</v>
      </c>
      <c r="AC261" s="301" t="e">
        <f t="shared" si="27"/>
        <v>#DIV/0!</v>
      </c>
      <c r="AE261" s="125">
        <f t="shared" si="29"/>
        <v>0</v>
      </c>
      <c r="AF261" s="125">
        <f t="shared" si="30"/>
        <v>0</v>
      </c>
      <c r="AG261" s="125">
        <f t="shared" si="31"/>
        <v>0</v>
      </c>
      <c r="AH261" s="125" t="str">
        <f t="shared" si="32"/>
        <v>37</v>
      </c>
    </row>
    <row r="262" spans="1:34">
      <c r="A262" s="175" t="str">
        <f t="shared" si="23"/>
        <v>#ignore</v>
      </c>
      <c r="B262" s="125" t="str">
        <f t="shared" si="24"/>
        <v>38</v>
      </c>
      <c r="C262" s="291" t="str">
        <f t="shared" si="25"/>
        <v>38_UKxxx___ddmmmyy_UKy_AL_slice-homogenate</v>
      </c>
      <c r="D262" s="191"/>
      <c r="E262" s="191"/>
      <c r="F262" s="297">
        <f t="shared" si="28"/>
        <v>0</v>
      </c>
      <c r="G262" s="191"/>
      <c r="H262" s="298" t="s">
        <v>355</v>
      </c>
      <c r="I262" s="298"/>
      <c r="J262" s="191"/>
      <c r="K262" s="298" t="s">
        <v>355</v>
      </c>
      <c r="L262" s="298"/>
      <c r="M262" s="192"/>
      <c r="N262" s="338" t="s">
        <v>485</v>
      </c>
      <c r="O262" s="298"/>
      <c r="P262" s="191"/>
      <c r="Q262" s="338" t="s">
        <v>486</v>
      </c>
      <c r="R262" s="298"/>
      <c r="S262" s="191"/>
      <c r="T262" s="338" t="s">
        <v>486</v>
      </c>
      <c r="U262" s="298"/>
      <c r="V262" s="191"/>
      <c r="W262" s="338" t="s">
        <v>487</v>
      </c>
      <c r="X262" s="298"/>
      <c r="Y262" s="191"/>
      <c r="Z262" s="338" t="s">
        <v>487</v>
      </c>
      <c r="AA262" s="298"/>
      <c r="AB262" s="300" t="e">
        <f t="shared" si="26"/>
        <v>#DIV/0!</v>
      </c>
      <c r="AC262" s="301" t="e">
        <f t="shared" si="27"/>
        <v>#DIV/0!</v>
      </c>
      <c r="AE262" s="125">
        <f t="shared" si="29"/>
        <v>0</v>
      </c>
      <c r="AF262" s="125">
        <f t="shared" si="30"/>
        <v>0</v>
      </c>
      <c r="AG262" s="125">
        <f t="shared" si="31"/>
        <v>0</v>
      </c>
      <c r="AH262" s="125" t="str">
        <f t="shared" si="32"/>
        <v>38</v>
      </c>
    </row>
    <row r="263" spans="1:34">
      <c r="A263" s="175" t="str">
        <f t="shared" si="23"/>
        <v>#ignore</v>
      </c>
      <c r="B263" s="125" t="str">
        <f t="shared" si="24"/>
        <v>39</v>
      </c>
      <c r="C263" s="291" t="str">
        <f t="shared" si="25"/>
        <v>39_UKxxx___ddmmmyy_UKy_AL_slice-homogenate</v>
      </c>
      <c r="D263" s="191"/>
      <c r="E263" s="191"/>
      <c r="F263" s="297">
        <f t="shared" si="28"/>
        <v>0</v>
      </c>
      <c r="G263" s="191"/>
      <c r="H263" s="298" t="s">
        <v>355</v>
      </c>
      <c r="I263" s="298"/>
      <c r="J263" s="191"/>
      <c r="K263" s="298" t="s">
        <v>355</v>
      </c>
      <c r="L263" s="298"/>
      <c r="M263" s="192"/>
      <c r="N263" s="338" t="s">
        <v>485</v>
      </c>
      <c r="O263" s="298"/>
      <c r="P263" s="191"/>
      <c r="Q263" s="338" t="s">
        <v>486</v>
      </c>
      <c r="R263" s="298"/>
      <c r="S263" s="191"/>
      <c r="T263" s="338" t="s">
        <v>486</v>
      </c>
      <c r="U263" s="298"/>
      <c r="V263" s="191"/>
      <c r="W263" s="338" t="s">
        <v>487</v>
      </c>
      <c r="X263" s="298"/>
      <c r="Y263" s="191"/>
      <c r="Z263" s="338" t="s">
        <v>487</v>
      </c>
      <c r="AA263" s="298"/>
      <c r="AB263" s="300" t="e">
        <f t="shared" si="26"/>
        <v>#DIV/0!</v>
      </c>
      <c r="AC263" s="301" t="e">
        <f t="shared" si="27"/>
        <v>#DIV/0!</v>
      </c>
      <c r="AE263" s="125">
        <f t="shared" si="29"/>
        <v>0</v>
      </c>
      <c r="AF263" s="125">
        <f t="shared" si="30"/>
        <v>0</v>
      </c>
      <c r="AG263" s="125">
        <f t="shared" si="31"/>
        <v>0</v>
      </c>
      <c r="AH263" s="125" t="str">
        <f t="shared" si="32"/>
        <v>39</v>
      </c>
    </row>
    <row r="264" spans="1:34">
      <c r="A264" s="175" t="str">
        <f t="shared" si="23"/>
        <v>#ignore</v>
      </c>
      <c r="B264" s="125" t="str">
        <f t="shared" si="24"/>
        <v>40</v>
      </c>
      <c r="C264" s="291" t="str">
        <f t="shared" si="25"/>
        <v>40_UKxxx___ddmmmyy_UKy_AL_slice-homogenate</v>
      </c>
      <c r="D264" s="191"/>
      <c r="E264" s="191"/>
      <c r="F264" s="297">
        <f t="shared" si="28"/>
        <v>0</v>
      </c>
      <c r="G264" s="191"/>
      <c r="H264" s="298" t="s">
        <v>355</v>
      </c>
      <c r="I264" s="298"/>
      <c r="J264" s="191"/>
      <c r="K264" s="298" t="s">
        <v>355</v>
      </c>
      <c r="L264" s="298"/>
      <c r="M264" s="192"/>
      <c r="N264" s="338" t="s">
        <v>485</v>
      </c>
      <c r="O264" s="298"/>
      <c r="P264" s="191"/>
      <c r="Q264" s="338" t="s">
        <v>486</v>
      </c>
      <c r="R264" s="298"/>
      <c r="S264" s="191"/>
      <c r="T264" s="338" t="s">
        <v>486</v>
      </c>
      <c r="U264" s="298"/>
      <c r="V264" s="191"/>
      <c r="W264" s="338" t="s">
        <v>487</v>
      </c>
      <c r="X264" s="298"/>
      <c r="Y264" s="191"/>
      <c r="Z264" s="338" t="s">
        <v>487</v>
      </c>
      <c r="AA264" s="298"/>
      <c r="AB264" s="300" t="e">
        <f t="shared" si="26"/>
        <v>#DIV/0!</v>
      </c>
      <c r="AC264" s="301" t="e">
        <f t="shared" si="27"/>
        <v>#DIV/0!</v>
      </c>
      <c r="AE264" s="125">
        <f t="shared" si="29"/>
        <v>0</v>
      </c>
      <c r="AF264" s="125">
        <f t="shared" si="30"/>
        <v>0</v>
      </c>
      <c r="AG264" s="125">
        <f t="shared" si="31"/>
        <v>0</v>
      </c>
      <c r="AH264" s="125" t="str">
        <f t="shared" si="32"/>
        <v>40</v>
      </c>
    </row>
    <row r="265" spans="1:34">
      <c r="A265" s="175" t="str">
        <f t="shared" si="23"/>
        <v>#ignore</v>
      </c>
      <c r="B265" s="125" t="str">
        <f t="shared" si="24"/>
        <v>41</v>
      </c>
      <c r="C265" s="291" t="str">
        <f t="shared" si="25"/>
        <v>41_UKxxx___ddmmmyy_UKy_AL_slice-homogenate</v>
      </c>
      <c r="D265" s="191"/>
      <c r="E265" s="191"/>
      <c r="F265" s="297">
        <f t="shared" si="28"/>
        <v>0</v>
      </c>
      <c r="G265" s="191"/>
      <c r="H265" s="298" t="s">
        <v>355</v>
      </c>
      <c r="I265" s="298"/>
      <c r="J265" s="191"/>
      <c r="K265" s="298" t="s">
        <v>355</v>
      </c>
      <c r="L265" s="298"/>
      <c r="M265" s="192"/>
      <c r="N265" s="338" t="s">
        <v>485</v>
      </c>
      <c r="O265" s="298"/>
      <c r="P265" s="191"/>
      <c r="Q265" s="338" t="s">
        <v>486</v>
      </c>
      <c r="R265" s="298"/>
      <c r="S265" s="191"/>
      <c r="T265" s="338" t="s">
        <v>486</v>
      </c>
      <c r="U265" s="298"/>
      <c r="V265" s="191"/>
      <c r="W265" s="338" t="s">
        <v>487</v>
      </c>
      <c r="X265" s="298"/>
      <c r="Y265" s="191"/>
      <c r="Z265" s="338" t="s">
        <v>487</v>
      </c>
      <c r="AA265" s="298"/>
      <c r="AB265" s="300" t="e">
        <f t="shared" si="26"/>
        <v>#DIV/0!</v>
      </c>
      <c r="AC265" s="301" t="e">
        <f t="shared" si="27"/>
        <v>#DIV/0!</v>
      </c>
      <c r="AE265" s="125">
        <f t="shared" si="29"/>
        <v>0</v>
      </c>
      <c r="AF265" s="125">
        <f t="shared" si="30"/>
        <v>0</v>
      </c>
      <c r="AG265" s="125">
        <f t="shared" si="31"/>
        <v>0</v>
      </c>
      <c r="AH265" s="125" t="str">
        <f t="shared" si="32"/>
        <v>41</v>
      </c>
    </row>
    <row r="266" spans="1:34">
      <c r="A266" s="175" t="str">
        <f t="shared" si="23"/>
        <v>#ignore</v>
      </c>
      <c r="B266" s="125" t="str">
        <f t="shared" si="24"/>
        <v>42</v>
      </c>
      <c r="C266" s="291" t="str">
        <f t="shared" si="25"/>
        <v>42_UKxxx___ddmmmyy_UKy_AL_slice-homogenate</v>
      </c>
      <c r="D266" s="191"/>
      <c r="E266" s="191"/>
      <c r="F266" s="297">
        <f t="shared" si="28"/>
        <v>0</v>
      </c>
      <c r="G266" s="191"/>
      <c r="H266" s="298" t="s">
        <v>355</v>
      </c>
      <c r="I266" s="298"/>
      <c r="J266" s="191"/>
      <c r="K266" s="298" t="s">
        <v>355</v>
      </c>
      <c r="L266" s="298"/>
      <c r="M266" s="192"/>
      <c r="N266" s="338" t="s">
        <v>485</v>
      </c>
      <c r="O266" s="298"/>
      <c r="P266" s="191"/>
      <c r="Q266" s="338" t="s">
        <v>486</v>
      </c>
      <c r="R266" s="298"/>
      <c r="S266" s="191"/>
      <c r="T266" s="338" t="s">
        <v>486</v>
      </c>
      <c r="U266" s="298"/>
      <c r="V266" s="191"/>
      <c r="W266" s="338" t="s">
        <v>487</v>
      </c>
      <c r="X266" s="298"/>
      <c r="Y266" s="191"/>
      <c r="Z266" s="338" t="s">
        <v>487</v>
      </c>
      <c r="AA266" s="298"/>
      <c r="AB266" s="300" t="e">
        <f t="shared" si="26"/>
        <v>#DIV/0!</v>
      </c>
      <c r="AC266" s="301" t="e">
        <f t="shared" si="27"/>
        <v>#DIV/0!</v>
      </c>
      <c r="AE266" s="125">
        <f t="shared" si="29"/>
        <v>0</v>
      </c>
      <c r="AF266" s="125">
        <f t="shared" si="30"/>
        <v>0</v>
      </c>
      <c r="AG266" s="125">
        <f t="shared" si="31"/>
        <v>0</v>
      </c>
      <c r="AH266" s="125" t="str">
        <f t="shared" si="32"/>
        <v>42</v>
      </c>
    </row>
    <row r="267" spans="1:34">
      <c r="A267" s="175" t="str">
        <f t="shared" si="23"/>
        <v>#ignore</v>
      </c>
      <c r="B267" s="125" t="str">
        <f t="shared" si="24"/>
        <v>43</v>
      </c>
      <c r="C267" s="291" t="str">
        <f t="shared" si="25"/>
        <v>43_UKxxx___ddmmmyy_UKy_AL_slice-homogenate</v>
      </c>
      <c r="D267" s="191"/>
      <c r="E267" s="191"/>
      <c r="F267" s="297">
        <f t="shared" si="28"/>
        <v>0</v>
      </c>
      <c r="G267" s="191"/>
      <c r="H267" s="298" t="s">
        <v>355</v>
      </c>
      <c r="I267" s="298"/>
      <c r="J267" s="191"/>
      <c r="K267" s="298" t="s">
        <v>355</v>
      </c>
      <c r="L267" s="298"/>
      <c r="M267" s="192"/>
      <c r="N267" s="338" t="s">
        <v>485</v>
      </c>
      <c r="O267" s="298"/>
      <c r="P267" s="191"/>
      <c r="Q267" s="338" t="s">
        <v>486</v>
      </c>
      <c r="R267" s="298"/>
      <c r="S267" s="191"/>
      <c r="T267" s="338" t="s">
        <v>486</v>
      </c>
      <c r="U267" s="298"/>
      <c r="V267" s="191"/>
      <c r="W267" s="338" t="s">
        <v>487</v>
      </c>
      <c r="X267" s="298"/>
      <c r="Y267" s="191"/>
      <c r="Z267" s="338" t="s">
        <v>487</v>
      </c>
      <c r="AA267" s="298"/>
      <c r="AB267" s="300" t="e">
        <f t="shared" si="26"/>
        <v>#DIV/0!</v>
      </c>
      <c r="AC267" s="301" t="e">
        <f t="shared" si="27"/>
        <v>#DIV/0!</v>
      </c>
      <c r="AE267" s="125">
        <f t="shared" si="29"/>
        <v>0</v>
      </c>
      <c r="AF267" s="125">
        <f t="shared" si="30"/>
        <v>0</v>
      </c>
      <c r="AG267" s="125">
        <f t="shared" si="31"/>
        <v>0</v>
      </c>
      <c r="AH267" s="125" t="str">
        <f t="shared" si="32"/>
        <v>43</v>
      </c>
    </row>
    <row r="268" spans="1:34">
      <c r="A268" s="175" t="str">
        <f t="shared" si="23"/>
        <v>#ignore</v>
      </c>
      <c r="B268" s="125" t="str">
        <f t="shared" si="24"/>
        <v>44</v>
      </c>
      <c r="C268" s="291" t="str">
        <f t="shared" si="25"/>
        <v>44_UKxxx___ddmmmyy_UKy_AL_slice-homogenate</v>
      </c>
      <c r="D268" s="191"/>
      <c r="E268" s="191"/>
      <c r="F268" s="297">
        <f t="shared" si="28"/>
        <v>0</v>
      </c>
      <c r="G268" s="191"/>
      <c r="H268" s="298" t="s">
        <v>355</v>
      </c>
      <c r="I268" s="298"/>
      <c r="J268" s="191"/>
      <c r="K268" s="298" t="s">
        <v>355</v>
      </c>
      <c r="L268" s="298"/>
      <c r="M268" s="192"/>
      <c r="N268" s="338" t="s">
        <v>485</v>
      </c>
      <c r="O268" s="298"/>
      <c r="P268" s="191"/>
      <c r="Q268" s="338" t="s">
        <v>486</v>
      </c>
      <c r="R268" s="298"/>
      <c r="S268" s="191"/>
      <c r="T268" s="338" t="s">
        <v>486</v>
      </c>
      <c r="U268" s="298"/>
      <c r="V268" s="191"/>
      <c r="W268" s="338" t="s">
        <v>487</v>
      </c>
      <c r="X268" s="298"/>
      <c r="Y268" s="191"/>
      <c r="Z268" s="338" t="s">
        <v>487</v>
      </c>
      <c r="AA268" s="298"/>
      <c r="AB268" s="300" t="e">
        <f t="shared" si="26"/>
        <v>#DIV/0!</v>
      </c>
      <c r="AC268" s="301" t="e">
        <f t="shared" si="27"/>
        <v>#DIV/0!</v>
      </c>
      <c r="AE268" s="125">
        <f t="shared" si="29"/>
        <v>0</v>
      </c>
      <c r="AF268" s="125">
        <f t="shared" si="30"/>
        <v>0</v>
      </c>
      <c r="AG268" s="125">
        <f t="shared" si="31"/>
        <v>0</v>
      </c>
      <c r="AH268" s="125" t="str">
        <f t="shared" si="32"/>
        <v>44</v>
      </c>
    </row>
    <row r="269" spans="1:34">
      <c r="A269" s="175" t="str">
        <f t="shared" si="23"/>
        <v>#ignore</v>
      </c>
      <c r="B269" s="125" t="str">
        <f t="shared" si="24"/>
        <v>45</v>
      </c>
      <c r="C269" s="291" t="str">
        <f t="shared" si="25"/>
        <v>45_UKxxx___ddmmmyy_UKy_AL_slice-homogenate</v>
      </c>
      <c r="D269" s="191"/>
      <c r="E269" s="191"/>
      <c r="F269" s="297">
        <f t="shared" si="28"/>
        <v>0</v>
      </c>
      <c r="G269" s="191"/>
      <c r="H269" s="298" t="s">
        <v>355</v>
      </c>
      <c r="I269" s="298"/>
      <c r="J269" s="191"/>
      <c r="K269" s="298" t="s">
        <v>355</v>
      </c>
      <c r="L269" s="298"/>
      <c r="M269" s="192"/>
      <c r="N269" s="338" t="s">
        <v>485</v>
      </c>
      <c r="O269" s="298"/>
      <c r="P269" s="191"/>
      <c r="Q269" s="338" t="s">
        <v>486</v>
      </c>
      <c r="R269" s="298"/>
      <c r="S269" s="191"/>
      <c r="T269" s="338" t="s">
        <v>486</v>
      </c>
      <c r="U269" s="298"/>
      <c r="V269" s="191"/>
      <c r="W269" s="338" t="s">
        <v>487</v>
      </c>
      <c r="X269" s="298"/>
      <c r="Y269" s="191"/>
      <c r="Z269" s="338" t="s">
        <v>487</v>
      </c>
      <c r="AA269" s="298"/>
      <c r="AB269" s="300" t="e">
        <f t="shared" si="26"/>
        <v>#DIV/0!</v>
      </c>
      <c r="AC269" s="301" t="e">
        <f t="shared" si="27"/>
        <v>#DIV/0!</v>
      </c>
      <c r="AE269" s="125">
        <f t="shared" si="29"/>
        <v>0</v>
      </c>
      <c r="AF269" s="125">
        <f t="shared" si="30"/>
        <v>0</v>
      </c>
      <c r="AG269" s="125">
        <f t="shared" si="31"/>
        <v>0</v>
      </c>
      <c r="AH269" s="125" t="str">
        <f t="shared" si="32"/>
        <v>45</v>
      </c>
    </row>
    <row r="270" spans="1:34">
      <c r="A270" s="175" t="str">
        <f t="shared" si="23"/>
        <v>#ignore</v>
      </c>
      <c r="B270" s="125" t="str">
        <f t="shared" si="24"/>
        <v>46</v>
      </c>
      <c r="C270" s="291" t="str">
        <f t="shared" si="25"/>
        <v>46_UKxxx___ddmmmyy_UKy_AL_slice-homogenate</v>
      </c>
      <c r="D270" s="191"/>
      <c r="E270" s="191"/>
      <c r="F270" s="297">
        <f t="shared" si="28"/>
        <v>0</v>
      </c>
      <c r="G270" s="191"/>
      <c r="H270" s="298" t="s">
        <v>355</v>
      </c>
      <c r="I270" s="298"/>
      <c r="J270" s="191"/>
      <c r="K270" s="298" t="s">
        <v>355</v>
      </c>
      <c r="L270" s="298"/>
      <c r="M270" s="192"/>
      <c r="N270" s="338" t="s">
        <v>485</v>
      </c>
      <c r="O270" s="298"/>
      <c r="P270" s="191"/>
      <c r="Q270" s="338" t="s">
        <v>486</v>
      </c>
      <c r="R270" s="298"/>
      <c r="S270" s="191"/>
      <c r="T270" s="338" t="s">
        <v>486</v>
      </c>
      <c r="U270" s="298"/>
      <c r="V270" s="191"/>
      <c r="W270" s="338" t="s">
        <v>487</v>
      </c>
      <c r="X270" s="298"/>
      <c r="Y270" s="191"/>
      <c r="Z270" s="338" t="s">
        <v>487</v>
      </c>
      <c r="AA270" s="298"/>
      <c r="AB270" s="300" t="e">
        <f t="shared" si="26"/>
        <v>#DIV/0!</v>
      </c>
      <c r="AC270" s="301" t="e">
        <f t="shared" si="27"/>
        <v>#DIV/0!</v>
      </c>
      <c r="AE270" s="125">
        <f t="shared" si="29"/>
        <v>0</v>
      </c>
      <c r="AF270" s="125">
        <f t="shared" si="30"/>
        <v>0</v>
      </c>
      <c r="AG270" s="125">
        <f t="shared" si="31"/>
        <v>0</v>
      </c>
      <c r="AH270" s="125" t="str">
        <f t="shared" si="32"/>
        <v>46</v>
      </c>
    </row>
    <row r="271" spans="1:34">
      <c r="A271" s="175" t="str">
        <f t="shared" si="23"/>
        <v>#ignore</v>
      </c>
      <c r="B271" s="125" t="str">
        <f t="shared" si="24"/>
        <v>47</v>
      </c>
      <c r="C271" s="291" t="str">
        <f t="shared" si="25"/>
        <v>47_UKxxx___ddmmmyy_UKy_AL_slice-homogenate</v>
      </c>
      <c r="D271" s="191"/>
      <c r="E271" s="191"/>
      <c r="F271" s="297">
        <f t="shared" si="28"/>
        <v>0</v>
      </c>
      <c r="G271" s="191"/>
      <c r="H271" s="298" t="s">
        <v>355</v>
      </c>
      <c r="I271" s="298"/>
      <c r="J271" s="191"/>
      <c r="K271" s="298" t="s">
        <v>355</v>
      </c>
      <c r="L271" s="298"/>
      <c r="M271" s="192"/>
      <c r="N271" s="338" t="s">
        <v>485</v>
      </c>
      <c r="O271" s="298"/>
      <c r="P271" s="191"/>
      <c r="Q271" s="338" t="s">
        <v>486</v>
      </c>
      <c r="R271" s="298"/>
      <c r="S271" s="191"/>
      <c r="T271" s="338" t="s">
        <v>486</v>
      </c>
      <c r="U271" s="298"/>
      <c r="V271" s="191"/>
      <c r="W271" s="338" t="s">
        <v>487</v>
      </c>
      <c r="X271" s="298"/>
      <c r="Y271" s="191"/>
      <c r="Z271" s="338" t="s">
        <v>487</v>
      </c>
      <c r="AA271" s="298"/>
      <c r="AB271" s="300" t="e">
        <f t="shared" si="26"/>
        <v>#DIV/0!</v>
      </c>
      <c r="AC271" s="301" t="e">
        <f t="shared" si="27"/>
        <v>#DIV/0!</v>
      </c>
      <c r="AE271" s="125">
        <f t="shared" si="29"/>
        <v>0</v>
      </c>
      <c r="AF271" s="125">
        <f t="shared" si="30"/>
        <v>0</v>
      </c>
      <c r="AG271" s="125">
        <f t="shared" si="31"/>
        <v>0</v>
      </c>
      <c r="AH271" s="125" t="str">
        <f t="shared" si="32"/>
        <v>47</v>
      </c>
    </row>
    <row r="272" spans="1:34">
      <c r="B272" s="164"/>
      <c r="C272" s="245"/>
      <c r="D272" s="139"/>
      <c r="E272" s="139"/>
      <c r="F272" s="211"/>
      <c r="G272" s="139"/>
      <c r="I272" s="139"/>
      <c r="M272" s="212"/>
      <c r="O272" s="139"/>
      <c r="P272" s="139"/>
      <c r="Q272" s="139"/>
      <c r="R272" s="211"/>
      <c r="S272" s="213"/>
    </row>
    <row r="274" spans="1:23">
      <c r="B274" s="171" t="s">
        <v>161</v>
      </c>
      <c r="C274" s="172"/>
    </row>
    <row r="275" spans="1:23">
      <c r="B275" s="171" t="s">
        <v>162</v>
      </c>
      <c r="C275" s="161"/>
    </row>
    <row r="276" spans="1:23">
      <c r="B276" s="184"/>
      <c r="C276" s="153"/>
      <c r="D276" s="153"/>
    </row>
    <row r="277" spans="1:23">
      <c r="A277" s="125" t="s">
        <v>5</v>
      </c>
      <c r="B277" s="162" t="s">
        <v>26</v>
      </c>
      <c r="C277" s="125" t="s">
        <v>39</v>
      </c>
      <c r="D277" s="173" t="s">
        <v>28</v>
      </c>
      <c r="E277" s="174" t="s">
        <v>29</v>
      </c>
    </row>
    <row r="278" spans="1:23">
      <c r="B278" s="125" t="s">
        <v>60</v>
      </c>
      <c r="C278" s="125" t="s">
        <v>41</v>
      </c>
      <c r="D278" s="173" t="s">
        <v>61</v>
      </c>
      <c r="E278" s="174" t="s">
        <v>62</v>
      </c>
    </row>
    <row r="280" spans="1:23" ht="39.950000000000003" customHeight="1">
      <c r="A280" s="125" t="s">
        <v>5</v>
      </c>
      <c r="C280" s="162" t="s">
        <v>42</v>
      </c>
      <c r="F280" s="187" t="str">
        <f>IF(E282="","","#sample%child.id=-protein;#.weight;#%units=g;#%type=dry; #sample.type=tissue_extract; *#protocol.id=protein_extraction")</f>
        <v/>
      </c>
      <c r="G280" s="125" t="str">
        <f>IF(E282="","","*#protocol.id")</f>
        <v/>
      </c>
      <c r="H280" s="206" t="str">
        <f>IF(E282="","","#sample.status")</f>
        <v/>
      </c>
      <c r="T280" s="125" t="str">
        <f>IF(S282="","","#sample.protein_weight;#%units=mg")</f>
        <v/>
      </c>
    </row>
    <row r="281" spans="1:23" ht="31.5">
      <c r="A281" s="125" t="s">
        <v>7</v>
      </c>
      <c r="B281" s="162" t="s">
        <v>33</v>
      </c>
      <c r="C281" s="207" t="s">
        <v>327</v>
      </c>
      <c r="D281" s="162" t="s">
        <v>12</v>
      </c>
      <c r="E281" s="162" t="s">
        <v>13</v>
      </c>
      <c r="F281" s="162" t="s">
        <v>14</v>
      </c>
      <c r="G281" s="125" t="s">
        <v>353</v>
      </c>
      <c r="H281" s="206" t="s">
        <v>406</v>
      </c>
      <c r="I281" s="189" t="s">
        <v>15</v>
      </c>
      <c r="J281" s="189" t="s">
        <v>238</v>
      </c>
      <c r="K281" s="189" t="s">
        <v>16</v>
      </c>
      <c r="L281" s="162" t="s">
        <v>17</v>
      </c>
      <c r="M281" s="162" t="s">
        <v>18</v>
      </c>
      <c r="N281" s="162" t="s">
        <v>19</v>
      </c>
      <c r="O281" s="162"/>
      <c r="P281" s="162" t="s">
        <v>20</v>
      </c>
      <c r="Q281" s="162" t="s">
        <v>21</v>
      </c>
      <c r="R281" s="162" t="s">
        <v>64</v>
      </c>
      <c r="S281" s="162" t="s">
        <v>65</v>
      </c>
      <c r="T281" s="189" t="s">
        <v>66</v>
      </c>
      <c r="U281" s="189"/>
      <c r="V281" s="162" t="s">
        <v>67</v>
      </c>
      <c r="W281" s="125" t="s">
        <v>68</v>
      </c>
    </row>
    <row r="282" spans="1:23">
      <c r="A282" s="175" t="str">
        <f t="shared" ref="A282:A315" si="33">IF(A137="#ignore","#ignore","")</f>
        <v/>
      </c>
      <c r="B282" s="125" t="str">
        <f t="shared" ref="B282:B315" si="34">B86</f>
        <v>01</v>
      </c>
      <c r="C282" s="244" t="str">
        <f t="shared" ref="C282:C315" si="35">CONCATENATE(C86,"-homogenate")</f>
        <v>01_UKxxx_CA_13C6Glc_Ctl_ddmmmyy_UKy_AL_slice-homogenate</v>
      </c>
      <c r="D282" s="214"/>
      <c r="E282" s="215"/>
      <c r="F282" s="216">
        <f>E282-D282</f>
        <v>0</v>
      </c>
      <c r="G282" s="125" t="s">
        <v>354</v>
      </c>
      <c r="I282" s="217">
        <f t="shared" ref="I282:I315" si="36">F282*1000</f>
        <v>0</v>
      </c>
      <c r="J282" s="188">
        <f>UKxxx!F29</f>
        <v>0</v>
      </c>
      <c r="K282" s="161"/>
      <c r="L282" s="218"/>
      <c r="M282" s="218"/>
      <c r="N282" s="219">
        <f>M282-L282</f>
        <v>0</v>
      </c>
      <c r="O282" s="220"/>
      <c r="S282" s="161"/>
      <c r="T282" s="221">
        <f>S282*N282</f>
        <v>0</v>
      </c>
      <c r="U282" s="222"/>
      <c r="W282" s="219" t="e">
        <f>T282/I282</f>
        <v>#DIV/0!</v>
      </c>
    </row>
    <row r="283" spans="1:23">
      <c r="A283" s="175" t="str">
        <f t="shared" si="33"/>
        <v/>
      </c>
      <c r="B283" s="125" t="str">
        <f t="shared" si="34"/>
        <v>02</v>
      </c>
      <c r="C283" s="244" t="str">
        <f t="shared" si="35"/>
        <v>02_UKxxx_CA_13C6Glc_Ctl_ddmmmyy_UKy_AL_slice-homogenate</v>
      </c>
      <c r="D283" s="214"/>
      <c r="E283" s="215"/>
      <c r="F283" s="216">
        <f t="shared" ref="F283:F315" si="37">E283-D283</f>
        <v>0</v>
      </c>
      <c r="G283" s="125" t="s">
        <v>354</v>
      </c>
      <c r="I283" s="217">
        <f t="shared" si="36"/>
        <v>0</v>
      </c>
      <c r="J283" s="188">
        <f>UKxxx!F30</f>
        <v>0</v>
      </c>
      <c r="K283" s="161"/>
      <c r="L283" s="218"/>
      <c r="M283" s="218"/>
      <c r="N283" s="219">
        <f t="shared" ref="N283:N315" si="38">M283-L283</f>
        <v>0</v>
      </c>
      <c r="O283" s="220"/>
      <c r="S283" s="161"/>
      <c r="T283" s="221">
        <f t="shared" ref="T283:T315" si="39">S283*N283</f>
        <v>0</v>
      </c>
      <c r="U283" s="222"/>
      <c r="W283" s="219" t="e">
        <f t="shared" ref="W283:W315" si="40">T283/I283</f>
        <v>#DIV/0!</v>
      </c>
    </row>
    <row r="284" spans="1:23">
      <c r="A284" s="175" t="str">
        <f t="shared" si="33"/>
        <v/>
      </c>
      <c r="B284" s="125" t="str">
        <f t="shared" si="34"/>
        <v>03</v>
      </c>
      <c r="C284" s="244" t="str">
        <f t="shared" si="35"/>
        <v>03_UKxxx_CA_13C6Glc_100ugWGP_ddmmmyy_UKy_AL_slice-homogenate</v>
      </c>
      <c r="D284" s="214"/>
      <c r="E284" s="215"/>
      <c r="F284" s="216">
        <f t="shared" si="37"/>
        <v>0</v>
      </c>
      <c r="G284" s="125" t="s">
        <v>354</v>
      </c>
      <c r="I284" s="217">
        <f t="shared" si="36"/>
        <v>0</v>
      </c>
      <c r="J284" s="188">
        <f>UKxxx!F31</f>
        <v>0</v>
      </c>
      <c r="K284" s="161"/>
      <c r="L284" s="218"/>
      <c r="M284" s="218"/>
      <c r="N284" s="219">
        <f t="shared" si="38"/>
        <v>0</v>
      </c>
      <c r="O284" s="220"/>
      <c r="S284" s="161"/>
      <c r="T284" s="221">
        <f t="shared" si="39"/>
        <v>0</v>
      </c>
      <c r="U284" s="222"/>
      <c r="W284" s="219" t="e">
        <f t="shared" si="40"/>
        <v>#DIV/0!</v>
      </c>
    </row>
    <row r="285" spans="1:23">
      <c r="A285" s="175" t="str">
        <f t="shared" si="33"/>
        <v/>
      </c>
      <c r="B285" s="125" t="str">
        <f t="shared" si="34"/>
        <v>04</v>
      </c>
      <c r="C285" s="244" t="str">
        <f t="shared" si="35"/>
        <v>04_UKxxx_CA_13C6Glc_100ugWGP_ddmmmyy_UKy_AL_slice-homogenate</v>
      </c>
      <c r="D285" s="214"/>
      <c r="E285" s="215"/>
      <c r="F285" s="216">
        <f t="shared" si="37"/>
        <v>0</v>
      </c>
      <c r="G285" s="125" t="s">
        <v>354</v>
      </c>
      <c r="I285" s="217">
        <f t="shared" si="36"/>
        <v>0</v>
      </c>
      <c r="J285" s="188">
        <f>UKxxx!F32</f>
        <v>0</v>
      </c>
      <c r="K285" s="161"/>
      <c r="L285" s="218"/>
      <c r="M285" s="218"/>
      <c r="N285" s="219">
        <f t="shared" si="38"/>
        <v>0</v>
      </c>
      <c r="O285" s="220"/>
      <c r="S285" s="161"/>
      <c r="T285" s="221">
        <f t="shared" si="39"/>
        <v>0</v>
      </c>
      <c r="U285" s="222"/>
      <c r="W285" s="219" t="e">
        <f t="shared" si="40"/>
        <v>#DIV/0!</v>
      </c>
    </row>
    <row r="286" spans="1:23">
      <c r="A286" s="175" t="str">
        <f t="shared" si="33"/>
        <v/>
      </c>
      <c r="B286" s="125" t="str">
        <f t="shared" si="34"/>
        <v>05</v>
      </c>
      <c r="C286" s="244" t="str">
        <f t="shared" si="35"/>
        <v>05_UKxxx_CA_13C6Glc_100ugWGP_ddmmmyy_UKy_AL_slice-homogenate</v>
      </c>
      <c r="D286" s="214"/>
      <c r="E286" s="215"/>
      <c r="F286" s="216">
        <f t="shared" si="37"/>
        <v>0</v>
      </c>
      <c r="G286" s="125" t="s">
        <v>354</v>
      </c>
      <c r="I286" s="217">
        <f t="shared" si="36"/>
        <v>0</v>
      </c>
      <c r="J286" s="188">
        <f>UKxxx!F33</f>
        <v>0</v>
      </c>
      <c r="K286" s="161"/>
      <c r="L286" s="218"/>
      <c r="M286" s="218"/>
      <c r="N286" s="219">
        <f t="shared" si="38"/>
        <v>0</v>
      </c>
      <c r="O286" s="220"/>
      <c r="S286" s="161"/>
      <c r="T286" s="221">
        <f t="shared" si="39"/>
        <v>0</v>
      </c>
      <c r="U286" s="222"/>
      <c r="W286" s="219" t="e">
        <f t="shared" si="40"/>
        <v>#DIV/0!</v>
      </c>
    </row>
    <row r="287" spans="1:23">
      <c r="A287" s="175" t="str">
        <f t="shared" si="33"/>
        <v>#ignore</v>
      </c>
      <c r="B287" s="125" t="str">
        <f t="shared" si="34"/>
        <v>06</v>
      </c>
      <c r="C287" s="244" t="str">
        <f t="shared" si="35"/>
        <v>06_UKxxx___ddmmmyy_UKy_AL_slice-homogenate</v>
      </c>
      <c r="D287" s="214"/>
      <c r="E287" s="215"/>
      <c r="F287" s="216">
        <f t="shared" si="37"/>
        <v>0</v>
      </c>
      <c r="G287" s="125" t="s">
        <v>354</v>
      </c>
      <c r="I287" s="217">
        <f t="shared" si="36"/>
        <v>0</v>
      </c>
      <c r="J287" s="188">
        <f>UKxxx!F34</f>
        <v>0</v>
      </c>
      <c r="K287" s="161"/>
      <c r="L287" s="218"/>
      <c r="M287" s="218"/>
      <c r="N287" s="219">
        <f t="shared" si="38"/>
        <v>0</v>
      </c>
      <c r="O287" s="220"/>
      <c r="S287" s="161"/>
      <c r="T287" s="221">
        <f t="shared" si="39"/>
        <v>0</v>
      </c>
      <c r="U287" s="222"/>
      <c r="W287" s="219" t="e">
        <f t="shared" si="40"/>
        <v>#DIV/0!</v>
      </c>
    </row>
    <row r="288" spans="1:23">
      <c r="A288" s="175" t="str">
        <f t="shared" si="33"/>
        <v>#ignore</v>
      </c>
      <c r="B288" s="125" t="str">
        <f t="shared" si="34"/>
        <v>07</v>
      </c>
      <c r="C288" s="244" t="str">
        <f t="shared" si="35"/>
        <v>07_UKxxx___ddmmmyy_UKy_AL_slice-homogenate</v>
      </c>
      <c r="D288" s="214"/>
      <c r="E288" s="215"/>
      <c r="F288" s="216">
        <f t="shared" si="37"/>
        <v>0</v>
      </c>
      <c r="G288" s="125" t="s">
        <v>354</v>
      </c>
      <c r="I288" s="217">
        <f t="shared" si="36"/>
        <v>0</v>
      </c>
      <c r="J288" s="188">
        <f>UKxxx!F35</f>
        <v>0</v>
      </c>
      <c r="K288" s="161"/>
      <c r="L288" s="218"/>
      <c r="M288" s="218"/>
      <c r="N288" s="219">
        <f t="shared" si="38"/>
        <v>0</v>
      </c>
      <c r="O288" s="220"/>
      <c r="S288" s="155"/>
      <c r="T288" s="221">
        <f t="shared" si="39"/>
        <v>0</v>
      </c>
      <c r="U288" s="222"/>
      <c r="W288" s="219" t="e">
        <f t="shared" si="40"/>
        <v>#DIV/0!</v>
      </c>
    </row>
    <row r="289" spans="1:23">
      <c r="A289" s="175" t="str">
        <f t="shared" si="33"/>
        <v>#ignore</v>
      </c>
      <c r="B289" s="125" t="str">
        <f t="shared" si="34"/>
        <v>08</v>
      </c>
      <c r="C289" s="244" t="str">
        <f t="shared" si="35"/>
        <v>08_UKxxx___ddmmmyy_UKy_AL_slice-homogenate</v>
      </c>
      <c r="D289" s="214"/>
      <c r="E289" s="215"/>
      <c r="F289" s="216">
        <f t="shared" si="37"/>
        <v>0</v>
      </c>
      <c r="G289" s="125" t="s">
        <v>354</v>
      </c>
      <c r="I289" s="217">
        <f t="shared" si="36"/>
        <v>0</v>
      </c>
      <c r="J289" s="188">
        <f>UKxxx!F36</f>
        <v>0</v>
      </c>
      <c r="K289" s="161"/>
      <c r="L289" s="218"/>
      <c r="M289" s="218"/>
      <c r="N289" s="219">
        <f t="shared" si="38"/>
        <v>0</v>
      </c>
      <c r="O289" s="220"/>
      <c r="S289" s="161"/>
      <c r="T289" s="221">
        <f t="shared" si="39"/>
        <v>0</v>
      </c>
      <c r="U289" s="222"/>
      <c r="W289" s="219" t="e">
        <f t="shared" si="40"/>
        <v>#DIV/0!</v>
      </c>
    </row>
    <row r="290" spans="1:23">
      <c r="A290" s="175" t="str">
        <f t="shared" si="33"/>
        <v>#ignore</v>
      </c>
      <c r="B290" s="125" t="str">
        <f t="shared" si="34"/>
        <v>09</v>
      </c>
      <c r="C290" s="244" t="str">
        <f t="shared" si="35"/>
        <v>09_UKxxx___ddmmmyy_UKy_AL_slice-homogenate</v>
      </c>
      <c r="D290" s="214"/>
      <c r="E290" s="215"/>
      <c r="F290" s="216">
        <f t="shared" si="37"/>
        <v>0</v>
      </c>
      <c r="G290" s="125" t="s">
        <v>354</v>
      </c>
      <c r="I290" s="217">
        <f t="shared" si="36"/>
        <v>0</v>
      </c>
      <c r="J290" s="188">
        <f>UKxxx!F37</f>
        <v>0</v>
      </c>
      <c r="K290" s="161"/>
      <c r="L290" s="218"/>
      <c r="M290" s="218"/>
      <c r="N290" s="219">
        <f t="shared" si="38"/>
        <v>0</v>
      </c>
      <c r="O290" s="220"/>
      <c r="S290" s="161"/>
      <c r="T290" s="221">
        <f t="shared" si="39"/>
        <v>0</v>
      </c>
      <c r="U290" s="222"/>
      <c r="W290" s="219" t="e">
        <f t="shared" si="40"/>
        <v>#DIV/0!</v>
      </c>
    </row>
    <row r="291" spans="1:23">
      <c r="A291" s="175" t="str">
        <f t="shared" si="33"/>
        <v>#ignore</v>
      </c>
      <c r="B291" s="125" t="str">
        <f t="shared" si="34"/>
        <v>10</v>
      </c>
      <c r="C291" s="244" t="str">
        <f t="shared" si="35"/>
        <v>10_UKxxx___ddmmmyy_UKy_AL_slice-homogenate</v>
      </c>
      <c r="D291" s="214"/>
      <c r="E291" s="215"/>
      <c r="F291" s="216">
        <f t="shared" si="37"/>
        <v>0</v>
      </c>
      <c r="G291" s="125" t="s">
        <v>354</v>
      </c>
      <c r="I291" s="217">
        <f t="shared" si="36"/>
        <v>0</v>
      </c>
      <c r="J291" s="188">
        <f>UKxxx!F38</f>
        <v>0</v>
      </c>
      <c r="K291" s="161"/>
      <c r="L291" s="218"/>
      <c r="M291" s="218"/>
      <c r="N291" s="219">
        <f t="shared" si="38"/>
        <v>0</v>
      </c>
      <c r="O291" s="220"/>
      <c r="S291" s="161"/>
      <c r="T291" s="221">
        <f t="shared" si="39"/>
        <v>0</v>
      </c>
      <c r="U291" s="222"/>
      <c r="W291" s="219" t="e">
        <f t="shared" si="40"/>
        <v>#DIV/0!</v>
      </c>
    </row>
    <row r="292" spans="1:23">
      <c r="A292" s="175" t="str">
        <f t="shared" si="33"/>
        <v>#ignore</v>
      </c>
      <c r="B292" s="125" t="str">
        <f t="shared" si="34"/>
        <v>11</v>
      </c>
      <c r="C292" s="244" t="str">
        <f t="shared" si="35"/>
        <v>11_UKxxx___ddmmmyy_UKy_AL_slice-homogenate</v>
      </c>
      <c r="D292" s="214"/>
      <c r="E292" s="215"/>
      <c r="F292" s="216">
        <f t="shared" si="37"/>
        <v>0</v>
      </c>
      <c r="G292" s="125" t="s">
        <v>354</v>
      </c>
      <c r="I292" s="217">
        <f t="shared" si="36"/>
        <v>0</v>
      </c>
      <c r="J292" s="188">
        <f>UKxxx!F39</f>
        <v>0</v>
      </c>
      <c r="K292" s="161"/>
      <c r="L292" s="218"/>
      <c r="M292" s="218"/>
      <c r="N292" s="219">
        <f t="shared" si="38"/>
        <v>0</v>
      </c>
      <c r="O292" s="220"/>
      <c r="S292" s="161"/>
      <c r="T292" s="221">
        <f t="shared" si="39"/>
        <v>0</v>
      </c>
      <c r="U292" s="222"/>
      <c r="W292" s="219" t="e">
        <f t="shared" si="40"/>
        <v>#DIV/0!</v>
      </c>
    </row>
    <row r="293" spans="1:23">
      <c r="A293" s="175" t="str">
        <f t="shared" si="33"/>
        <v>#ignore</v>
      </c>
      <c r="B293" s="125" t="str">
        <f t="shared" si="34"/>
        <v>12</v>
      </c>
      <c r="C293" s="244" t="str">
        <f t="shared" si="35"/>
        <v>12_UKxxx___ddmmmyy_UKy_AL_slice-homogenate</v>
      </c>
      <c r="D293" s="214"/>
      <c r="E293" s="215"/>
      <c r="F293" s="216">
        <f t="shared" si="37"/>
        <v>0</v>
      </c>
      <c r="G293" s="125" t="s">
        <v>354</v>
      </c>
      <c r="I293" s="217">
        <f t="shared" si="36"/>
        <v>0</v>
      </c>
      <c r="J293" s="188">
        <f>UKxxx!F40</f>
        <v>0</v>
      </c>
      <c r="K293" s="161"/>
      <c r="L293" s="218"/>
      <c r="M293" s="218"/>
      <c r="N293" s="219">
        <f t="shared" si="38"/>
        <v>0</v>
      </c>
      <c r="O293" s="220"/>
      <c r="S293" s="161"/>
      <c r="T293" s="221">
        <f t="shared" si="39"/>
        <v>0</v>
      </c>
      <c r="U293" s="222"/>
      <c r="W293" s="219" t="e">
        <f t="shared" si="40"/>
        <v>#DIV/0!</v>
      </c>
    </row>
    <row r="294" spans="1:23">
      <c r="A294" s="175" t="str">
        <f t="shared" si="33"/>
        <v>#ignore</v>
      </c>
      <c r="B294" s="125" t="str">
        <f t="shared" si="34"/>
        <v>13</v>
      </c>
      <c r="C294" s="244" t="str">
        <f t="shared" si="35"/>
        <v>13_UKxxx___ddmmmyy_UKy_AL_slice-homogenate</v>
      </c>
      <c r="D294" s="214"/>
      <c r="E294" s="215"/>
      <c r="F294" s="216">
        <f t="shared" si="37"/>
        <v>0</v>
      </c>
      <c r="G294" s="125" t="s">
        <v>354</v>
      </c>
      <c r="I294" s="217">
        <f t="shared" si="36"/>
        <v>0</v>
      </c>
      <c r="J294" s="188">
        <f>UKxxx!F41</f>
        <v>0</v>
      </c>
      <c r="K294" s="161"/>
      <c r="L294" s="218"/>
      <c r="M294" s="218"/>
      <c r="N294" s="219">
        <f t="shared" si="38"/>
        <v>0</v>
      </c>
      <c r="O294" s="220"/>
      <c r="S294" s="161"/>
      <c r="T294" s="221">
        <f t="shared" si="39"/>
        <v>0</v>
      </c>
      <c r="U294" s="222"/>
      <c r="W294" s="219" t="e">
        <f t="shared" si="40"/>
        <v>#DIV/0!</v>
      </c>
    </row>
    <row r="295" spans="1:23">
      <c r="A295" s="175" t="str">
        <f t="shared" si="33"/>
        <v>#ignore</v>
      </c>
      <c r="B295" s="125" t="str">
        <f t="shared" si="34"/>
        <v>14</v>
      </c>
      <c r="C295" s="244" t="str">
        <f t="shared" si="35"/>
        <v>14_UKxxx___ddmmmyy_UKy_AL_slice-homogenate</v>
      </c>
      <c r="D295" s="214"/>
      <c r="E295" s="215"/>
      <c r="F295" s="216">
        <f t="shared" si="37"/>
        <v>0</v>
      </c>
      <c r="G295" s="125" t="s">
        <v>354</v>
      </c>
      <c r="I295" s="217">
        <f t="shared" si="36"/>
        <v>0</v>
      </c>
      <c r="J295" s="188">
        <f>UKxxx!F42</f>
        <v>0</v>
      </c>
      <c r="K295" s="161"/>
      <c r="L295" s="218"/>
      <c r="M295" s="218"/>
      <c r="N295" s="219">
        <f t="shared" si="38"/>
        <v>0</v>
      </c>
      <c r="O295" s="220"/>
      <c r="S295" s="161"/>
      <c r="T295" s="221">
        <f t="shared" si="39"/>
        <v>0</v>
      </c>
      <c r="U295" s="222"/>
      <c r="W295" s="219" t="e">
        <f t="shared" si="40"/>
        <v>#DIV/0!</v>
      </c>
    </row>
    <row r="296" spans="1:23">
      <c r="A296" s="175" t="str">
        <f t="shared" si="33"/>
        <v>#ignore</v>
      </c>
      <c r="B296" s="125" t="str">
        <f t="shared" si="34"/>
        <v>15</v>
      </c>
      <c r="C296" s="244" t="str">
        <f t="shared" si="35"/>
        <v>15_UKxxx___ddmmmyy_UKy_AL_slice-homogenate</v>
      </c>
      <c r="D296" s="214"/>
      <c r="E296" s="215"/>
      <c r="F296" s="216">
        <f t="shared" si="37"/>
        <v>0</v>
      </c>
      <c r="G296" s="125" t="s">
        <v>354</v>
      </c>
      <c r="I296" s="217">
        <f t="shared" si="36"/>
        <v>0</v>
      </c>
      <c r="J296" s="188">
        <f>UKxxx!F43</f>
        <v>0</v>
      </c>
      <c r="K296" s="161"/>
      <c r="L296" s="218"/>
      <c r="M296" s="218"/>
      <c r="N296" s="219">
        <f t="shared" si="38"/>
        <v>0</v>
      </c>
      <c r="O296" s="220"/>
      <c r="S296" s="161"/>
      <c r="T296" s="221">
        <f t="shared" si="39"/>
        <v>0</v>
      </c>
      <c r="U296" s="222"/>
      <c r="W296" s="219" t="e">
        <f t="shared" si="40"/>
        <v>#DIV/0!</v>
      </c>
    </row>
    <row r="297" spans="1:23">
      <c r="A297" s="175" t="str">
        <f t="shared" si="33"/>
        <v>#ignore</v>
      </c>
      <c r="B297" s="125" t="str">
        <f t="shared" si="34"/>
        <v>16</v>
      </c>
      <c r="C297" s="244" t="str">
        <f t="shared" si="35"/>
        <v>16_UKxxx___ddmmmyy_UKy_AL_slice-homogenate</v>
      </c>
      <c r="D297" s="214"/>
      <c r="E297" s="215"/>
      <c r="F297" s="216">
        <f t="shared" si="37"/>
        <v>0</v>
      </c>
      <c r="G297" s="125" t="s">
        <v>354</v>
      </c>
      <c r="I297" s="217">
        <f t="shared" si="36"/>
        <v>0</v>
      </c>
      <c r="J297" s="188">
        <f>UKxxx!F44</f>
        <v>0</v>
      </c>
      <c r="K297" s="161"/>
      <c r="L297" s="218"/>
      <c r="M297" s="218"/>
      <c r="N297" s="219">
        <f t="shared" si="38"/>
        <v>0</v>
      </c>
      <c r="O297" s="220"/>
      <c r="S297" s="161"/>
      <c r="T297" s="221">
        <f t="shared" si="39"/>
        <v>0</v>
      </c>
      <c r="W297" s="219" t="e">
        <f t="shared" si="40"/>
        <v>#DIV/0!</v>
      </c>
    </row>
    <row r="298" spans="1:23">
      <c r="A298" s="175" t="str">
        <f t="shared" si="33"/>
        <v>#ignore</v>
      </c>
      <c r="B298" s="125" t="str">
        <f t="shared" si="34"/>
        <v>17</v>
      </c>
      <c r="C298" s="244" t="str">
        <f t="shared" si="35"/>
        <v>17_UKxxx___ddmmmyy_UKy_AL_slice-homogenate</v>
      </c>
      <c r="D298" s="214"/>
      <c r="E298" s="215"/>
      <c r="F298" s="216">
        <f t="shared" si="37"/>
        <v>0</v>
      </c>
      <c r="G298" s="125" t="s">
        <v>354</v>
      </c>
      <c r="I298" s="217">
        <f t="shared" si="36"/>
        <v>0</v>
      </c>
      <c r="J298" s="188">
        <f>UKxxx!F45</f>
        <v>0</v>
      </c>
      <c r="K298" s="161"/>
      <c r="L298" s="218"/>
      <c r="M298" s="218"/>
      <c r="N298" s="219">
        <f t="shared" si="38"/>
        <v>0</v>
      </c>
      <c r="O298" s="220"/>
      <c r="S298" s="161"/>
      <c r="T298" s="221">
        <f t="shared" si="39"/>
        <v>0</v>
      </c>
      <c r="W298" s="219" t="e">
        <f t="shared" si="40"/>
        <v>#DIV/0!</v>
      </c>
    </row>
    <row r="299" spans="1:23">
      <c r="A299" s="175" t="str">
        <f t="shared" si="33"/>
        <v/>
      </c>
      <c r="B299" s="125" t="str">
        <f t="shared" si="34"/>
        <v>31</v>
      </c>
      <c r="C299" s="244" t="str">
        <f t="shared" si="35"/>
        <v>31_UKxxx_N_13C6Glc_Ctl_ddmmmyy_UKy_AL_slice-homogenate</v>
      </c>
      <c r="D299" s="214"/>
      <c r="E299" s="215"/>
      <c r="F299" s="216">
        <f t="shared" si="37"/>
        <v>0</v>
      </c>
      <c r="G299" s="125" t="s">
        <v>354</v>
      </c>
      <c r="I299" s="217">
        <f t="shared" si="36"/>
        <v>0</v>
      </c>
      <c r="J299" s="188">
        <f>UKxxx!F46</f>
        <v>0</v>
      </c>
      <c r="K299" s="161"/>
      <c r="L299" s="218"/>
      <c r="M299" s="218"/>
      <c r="N299" s="219">
        <f t="shared" si="38"/>
        <v>0</v>
      </c>
      <c r="O299" s="220"/>
      <c r="S299" s="161"/>
      <c r="T299" s="221">
        <f t="shared" si="39"/>
        <v>0</v>
      </c>
      <c r="W299" s="219" t="e">
        <f t="shared" si="40"/>
        <v>#DIV/0!</v>
      </c>
    </row>
    <row r="300" spans="1:23">
      <c r="A300" s="175" t="str">
        <f t="shared" si="33"/>
        <v/>
      </c>
      <c r="B300" s="125" t="str">
        <f t="shared" si="34"/>
        <v>32</v>
      </c>
      <c r="C300" s="244" t="str">
        <f t="shared" si="35"/>
        <v>32_UKxxx_N_13C6Glc_Ctl_ddmmmyy_UKy_AL_slice-homogenate</v>
      </c>
      <c r="D300" s="214"/>
      <c r="E300" s="215"/>
      <c r="F300" s="216">
        <f t="shared" si="37"/>
        <v>0</v>
      </c>
      <c r="G300" s="125" t="s">
        <v>354</v>
      </c>
      <c r="I300" s="217">
        <f t="shared" si="36"/>
        <v>0</v>
      </c>
      <c r="J300" s="188">
        <f>UKxxx!F47</f>
        <v>0</v>
      </c>
      <c r="K300" s="161"/>
      <c r="L300" s="218"/>
      <c r="M300" s="218"/>
      <c r="N300" s="219">
        <f t="shared" si="38"/>
        <v>0</v>
      </c>
      <c r="O300" s="220"/>
      <c r="S300" s="161"/>
      <c r="T300" s="221">
        <f t="shared" si="39"/>
        <v>0</v>
      </c>
      <c r="W300" s="219" t="e">
        <f t="shared" si="40"/>
        <v>#DIV/0!</v>
      </c>
    </row>
    <row r="301" spans="1:23">
      <c r="A301" s="175" t="str">
        <f t="shared" si="33"/>
        <v/>
      </c>
      <c r="B301" s="125" t="str">
        <f t="shared" si="34"/>
        <v>33</v>
      </c>
      <c r="C301" s="244" t="str">
        <f t="shared" si="35"/>
        <v>33_UKxxx_N_13C6Glc_100ugWGP_ddmmmyy_UKy_AL_slice-homogenate</v>
      </c>
      <c r="D301" s="214"/>
      <c r="E301" s="215"/>
      <c r="F301" s="216">
        <f t="shared" si="37"/>
        <v>0</v>
      </c>
      <c r="G301" s="125" t="s">
        <v>354</v>
      </c>
      <c r="I301" s="217">
        <f t="shared" si="36"/>
        <v>0</v>
      </c>
      <c r="J301" s="188">
        <f>UKxxx!F48</f>
        <v>0</v>
      </c>
      <c r="K301" s="161"/>
      <c r="L301" s="218"/>
      <c r="M301" s="218"/>
      <c r="N301" s="219">
        <f t="shared" si="38"/>
        <v>0</v>
      </c>
      <c r="O301" s="220"/>
      <c r="S301" s="161"/>
      <c r="T301" s="221">
        <f t="shared" si="39"/>
        <v>0</v>
      </c>
      <c r="U301" s="222"/>
      <c r="W301" s="219" t="e">
        <f t="shared" si="40"/>
        <v>#DIV/0!</v>
      </c>
    </row>
    <row r="302" spans="1:23">
      <c r="A302" s="175" t="str">
        <f t="shared" si="33"/>
        <v/>
      </c>
      <c r="B302" s="125" t="str">
        <f t="shared" si="34"/>
        <v>34</v>
      </c>
      <c r="C302" s="244" t="str">
        <f t="shared" si="35"/>
        <v>34_UKxxx_N_13C6Glc_100ugWGP_ddmmmyy_UKy_AL_slice-homogenate</v>
      </c>
      <c r="D302" s="214"/>
      <c r="E302" s="215"/>
      <c r="F302" s="216">
        <f t="shared" si="37"/>
        <v>0</v>
      </c>
      <c r="G302" s="125" t="s">
        <v>354</v>
      </c>
      <c r="I302" s="217">
        <f t="shared" si="36"/>
        <v>0</v>
      </c>
      <c r="J302" s="188">
        <f>UKxxx!F49</f>
        <v>0</v>
      </c>
      <c r="K302" s="161"/>
      <c r="L302" s="218"/>
      <c r="M302" s="218"/>
      <c r="N302" s="219">
        <f t="shared" si="38"/>
        <v>0</v>
      </c>
      <c r="O302" s="220"/>
      <c r="S302" s="161"/>
      <c r="T302" s="221">
        <f t="shared" si="39"/>
        <v>0</v>
      </c>
      <c r="U302" s="222"/>
      <c r="W302" s="219" t="e">
        <f t="shared" si="40"/>
        <v>#DIV/0!</v>
      </c>
    </row>
    <row r="303" spans="1:23">
      <c r="A303" s="175" t="str">
        <f t="shared" si="33"/>
        <v/>
      </c>
      <c r="B303" s="125" t="str">
        <f t="shared" si="34"/>
        <v>35</v>
      </c>
      <c r="C303" s="244" t="str">
        <f t="shared" si="35"/>
        <v>35_UKxxx_N_13C6Glc_100ugWGP_ddmmmyy_UKy_AL_slice-homogenate</v>
      </c>
      <c r="D303" s="214"/>
      <c r="E303" s="215"/>
      <c r="F303" s="216">
        <f t="shared" si="37"/>
        <v>0</v>
      </c>
      <c r="G303" s="125" t="s">
        <v>354</v>
      </c>
      <c r="I303" s="217">
        <f t="shared" si="36"/>
        <v>0</v>
      </c>
      <c r="J303" s="188">
        <f>UKxxx!F50</f>
        <v>0</v>
      </c>
      <c r="K303" s="161"/>
      <c r="L303" s="218"/>
      <c r="M303" s="218"/>
      <c r="N303" s="219">
        <f t="shared" si="38"/>
        <v>0</v>
      </c>
      <c r="O303" s="220"/>
      <c r="S303" s="161"/>
      <c r="T303" s="221">
        <f t="shared" si="39"/>
        <v>0</v>
      </c>
      <c r="U303" s="222"/>
      <c r="W303" s="219" t="e">
        <f t="shared" si="40"/>
        <v>#DIV/0!</v>
      </c>
    </row>
    <row r="304" spans="1:23">
      <c r="A304" s="175" t="str">
        <f t="shared" si="33"/>
        <v>#ignore</v>
      </c>
      <c r="B304" s="125" t="str">
        <f t="shared" si="34"/>
        <v>36</v>
      </c>
      <c r="C304" s="244" t="str">
        <f t="shared" si="35"/>
        <v>36_UKxxx___ddmmmyy_UKy_AL_slice-homogenate</v>
      </c>
      <c r="D304" s="214"/>
      <c r="E304" s="215"/>
      <c r="F304" s="216">
        <f t="shared" si="37"/>
        <v>0</v>
      </c>
      <c r="G304" s="125" t="s">
        <v>354</v>
      </c>
      <c r="I304" s="217">
        <f t="shared" si="36"/>
        <v>0</v>
      </c>
      <c r="J304" s="188">
        <f>UKxxx!F51</f>
        <v>0</v>
      </c>
      <c r="K304" s="161"/>
      <c r="L304" s="218"/>
      <c r="M304" s="218"/>
      <c r="N304" s="219">
        <f t="shared" si="38"/>
        <v>0</v>
      </c>
      <c r="O304" s="220"/>
      <c r="S304" s="161"/>
      <c r="T304" s="221">
        <f t="shared" si="39"/>
        <v>0</v>
      </c>
      <c r="U304" s="222"/>
      <c r="W304" s="219" t="e">
        <f t="shared" si="40"/>
        <v>#DIV/0!</v>
      </c>
    </row>
    <row r="305" spans="1:23">
      <c r="A305" s="175" t="str">
        <f t="shared" si="33"/>
        <v>#ignore</v>
      </c>
      <c r="B305" s="125" t="str">
        <f t="shared" si="34"/>
        <v>37</v>
      </c>
      <c r="C305" s="244" t="str">
        <f t="shared" si="35"/>
        <v>37_UKxxx___ddmmmyy_UKy_AL_slice-homogenate</v>
      </c>
      <c r="D305" s="214"/>
      <c r="E305" s="215"/>
      <c r="F305" s="216">
        <f t="shared" si="37"/>
        <v>0</v>
      </c>
      <c r="G305" s="125" t="s">
        <v>354</v>
      </c>
      <c r="I305" s="217">
        <f t="shared" si="36"/>
        <v>0</v>
      </c>
      <c r="J305" s="188">
        <f>UKxxx!F52</f>
        <v>0</v>
      </c>
      <c r="K305" s="161"/>
      <c r="L305" s="218"/>
      <c r="M305" s="218"/>
      <c r="N305" s="219">
        <f t="shared" si="38"/>
        <v>0</v>
      </c>
      <c r="O305" s="220"/>
      <c r="S305" s="161"/>
      <c r="T305" s="221">
        <f t="shared" si="39"/>
        <v>0</v>
      </c>
      <c r="U305" s="222"/>
      <c r="W305" s="219" t="e">
        <f t="shared" si="40"/>
        <v>#DIV/0!</v>
      </c>
    </row>
    <row r="306" spans="1:23">
      <c r="A306" s="175" t="str">
        <f t="shared" si="33"/>
        <v>#ignore</v>
      </c>
      <c r="B306" s="125" t="str">
        <f t="shared" si="34"/>
        <v>38</v>
      </c>
      <c r="C306" s="244" t="str">
        <f t="shared" si="35"/>
        <v>38_UKxxx___ddmmmyy_UKy_AL_slice-homogenate</v>
      </c>
      <c r="D306" s="214"/>
      <c r="E306" s="215"/>
      <c r="F306" s="216">
        <f t="shared" si="37"/>
        <v>0</v>
      </c>
      <c r="G306" s="125" t="s">
        <v>354</v>
      </c>
      <c r="I306" s="217">
        <f t="shared" si="36"/>
        <v>0</v>
      </c>
      <c r="J306" s="188">
        <f>UKxxx!F53</f>
        <v>0</v>
      </c>
      <c r="K306" s="161"/>
      <c r="L306" s="218"/>
      <c r="M306" s="218"/>
      <c r="N306" s="219">
        <f t="shared" si="38"/>
        <v>0</v>
      </c>
      <c r="O306" s="220"/>
      <c r="S306" s="161"/>
      <c r="T306" s="221">
        <f t="shared" si="39"/>
        <v>0</v>
      </c>
      <c r="U306" s="222"/>
      <c r="W306" s="219" t="e">
        <f t="shared" si="40"/>
        <v>#DIV/0!</v>
      </c>
    </row>
    <row r="307" spans="1:23">
      <c r="A307" s="175" t="str">
        <f t="shared" si="33"/>
        <v>#ignore</v>
      </c>
      <c r="B307" s="125" t="str">
        <f t="shared" si="34"/>
        <v>39</v>
      </c>
      <c r="C307" s="244" t="str">
        <f t="shared" si="35"/>
        <v>39_UKxxx___ddmmmyy_UKy_AL_slice-homogenate</v>
      </c>
      <c r="D307" s="214"/>
      <c r="E307" s="215"/>
      <c r="F307" s="216">
        <f t="shared" si="37"/>
        <v>0</v>
      </c>
      <c r="G307" s="125" t="s">
        <v>354</v>
      </c>
      <c r="I307" s="217">
        <f t="shared" si="36"/>
        <v>0</v>
      </c>
      <c r="J307" s="188">
        <f>UKxxx!F54</f>
        <v>0</v>
      </c>
      <c r="K307" s="161"/>
      <c r="L307" s="218"/>
      <c r="M307" s="218"/>
      <c r="N307" s="219">
        <f t="shared" si="38"/>
        <v>0</v>
      </c>
      <c r="O307" s="220"/>
      <c r="S307" s="161"/>
      <c r="T307" s="221">
        <f t="shared" si="39"/>
        <v>0</v>
      </c>
      <c r="U307" s="222"/>
      <c r="W307" s="219" t="e">
        <f t="shared" si="40"/>
        <v>#DIV/0!</v>
      </c>
    </row>
    <row r="308" spans="1:23">
      <c r="A308" s="175" t="str">
        <f t="shared" si="33"/>
        <v>#ignore</v>
      </c>
      <c r="B308" s="125" t="str">
        <f t="shared" si="34"/>
        <v>40</v>
      </c>
      <c r="C308" s="244" t="str">
        <f t="shared" si="35"/>
        <v>40_UKxxx___ddmmmyy_UKy_AL_slice-homogenate</v>
      </c>
      <c r="D308" s="161"/>
      <c r="E308" s="161"/>
      <c r="F308" s="216">
        <f t="shared" si="37"/>
        <v>0</v>
      </c>
      <c r="G308" s="125" t="s">
        <v>354</v>
      </c>
      <c r="I308" s="217">
        <f t="shared" si="36"/>
        <v>0</v>
      </c>
      <c r="J308" s="188">
        <f>UKxxx!F55</f>
        <v>0</v>
      </c>
      <c r="K308" s="161"/>
      <c r="L308" s="218"/>
      <c r="M308" s="218"/>
      <c r="N308" s="219">
        <f t="shared" si="38"/>
        <v>0</v>
      </c>
      <c r="S308" s="161"/>
      <c r="T308" s="221">
        <f t="shared" si="39"/>
        <v>0</v>
      </c>
      <c r="W308" s="219" t="e">
        <f t="shared" si="40"/>
        <v>#DIV/0!</v>
      </c>
    </row>
    <row r="309" spans="1:23">
      <c r="A309" s="175" t="str">
        <f t="shared" si="33"/>
        <v>#ignore</v>
      </c>
      <c r="B309" s="125" t="str">
        <f t="shared" si="34"/>
        <v>41</v>
      </c>
      <c r="C309" s="244" t="str">
        <f t="shared" si="35"/>
        <v>41_UKxxx___ddmmmyy_UKy_AL_slice-homogenate</v>
      </c>
      <c r="D309" s="214"/>
      <c r="E309" s="215"/>
      <c r="F309" s="216">
        <f t="shared" si="37"/>
        <v>0</v>
      </c>
      <c r="G309" s="125" t="s">
        <v>354</v>
      </c>
      <c r="I309" s="217">
        <f t="shared" si="36"/>
        <v>0</v>
      </c>
      <c r="J309" s="188">
        <f>UKxxx!F56</f>
        <v>0</v>
      </c>
      <c r="K309" s="161"/>
      <c r="L309" s="218"/>
      <c r="M309" s="218"/>
      <c r="N309" s="219">
        <f t="shared" si="38"/>
        <v>0</v>
      </c>
      <c r="O309" s="220"/>
      <c r="S309" s="161"/>
      <c r="T309" s="221">
        <f t="shared" si="39"/>
        <v>0</v>
      </c>
      <c r="U309" s="222"/>
      <c r="W309" s="219" t="e">
        <f t="shared" si="40"/>
        <v>#DIV/0!</v>
      </c>
    </row>
    <row r="310" spans="1:23">
      <c r="A310" s="175" t="str">
        <f t="shared" si="33"/>
        <v>#ignore</v>
      </c>
      <c r="B310" s="125" t="str">
        <f t="shared" si="34"/>
        <v>42</v>
      </c>
      <c r="C310" s="244" t="str">
        <f t="shared" si="35"/>
        <v>42_UKxxx___ddmmmyy_UKy_AL_slice-homogenate</v>
      </c>
      <c r="D310" s="214"/>
      <c r="E310" s="215"/>
      <c r="F310" s="216">
        <f t="shared" si="37"/>
        <v>0</v>
      </c>
      <c r="G310" s="125" t="s">
        <v>354</v>
      </c>
      <c r="I310" s="217">
        <f t="shared" si="36"/>
        <v>0</v>
      </c>
      <c r="J310" s="188">
        <f>UKxxx!F57</f>
        <v>0</v>
      </c>
      <c r="K310" s="161"/>
      <c r="L310" s="218"/>
      <c r="M310" s="218"/>
      <c r="N310" s="219">
        <f t="shared" si="38"/>
        <v>0</v>
      </c>
      <c r="O310" s="220"/>
      <c r="S310" s="161"/>
      <c r="T310" s="221">
        <f t="shared" si="39"/>
        <v>0</v>
      </c>
      <c r="U310" s="222"/>
      <c r="W310" s="219" t="e">
        <f t="shared" si="40"/>
        <v>#DIV/0!</v>
      </c>
    </row>
    <row r="311" spans="1:23">
      <c r="A311" s="175" t="str">
        <f t="shared" si="33"/>
        <v>#ignore</v>
      </c>
      <c r="B311" s="125" t="str">
        <f t="shared" si="34"/>
        <v>43</v>
      </c>
      <c r="C311" s="244" t="str">
        <f t="shared" si="35"/>
        <v>43_UKxxx___ddmmmyy_UKy_AL_slice-homogenate</v>
      </c>
      <c r="D311" s="214"/>
      <c r="E311" s="215"/>
      <c r="F311" s="216">
        <f t="shared" si="37"/>
        <v>0</v>
      </c>
      <c r="G311" s="125" t="s">
        <v>354</v>
      </c>
      <c r="I311" s="217">
        <f t="shared" si="36"/>
        <v>0</v>
      </c>
      <c r="J311" s="188">
        <f>UKxxx!F58</f>
        <v>0</v>
      </c>
      <c r="K311" s="161"/>
      <c r="L311" s="218"/>
      <c r="M311" s="218"/>
      <c r="N311" s="219">
        <f t="shared" si="38"/>
        <v>0</v>
      </c>
      <c r="O311" s="220"/>
      <c r="S311" s="161"/>
      <c r="T311" s="221">
        <f t="shared" si="39"/>
        <v>0</v>
      </c>
      <c r="U311" s="222"/>
      <c r="W311" s="219" t="e">
        <f t="shared" si="40"/>
        <v>#DIV/0!</v>
      </c>
    </row>
    <row r="312" spans="1:23">
      <c r="A312" s="175" t="str">
        <f t="shared" si="33"/>
        <v>#ignore</v>
      </c>
      <c r="B312" s="125" t="str">
        <f t="shared" si="34"/>
        <v>44</v>
      </c>
      <c r="C312" s="244" t="str">
        <f t="shared" si="35"/>
        <v>44_UKxxx___ddmmmyy_UKy_AL_slice-homogenate</v>
      </c>
      <c r="D312" s="214"/>
      <c r="E312" s="215"/>
      <c r="F312" s="216">
        <f t="shared" si="37"/>
        <v>0</v>
      </c>
      <c r="G312" s="125" t="s">
        <v>354</v>
      </c>
      <c r="I312" s="217">
        <f t="shared" si="36"/>
        <v>0</v>
      </c>
      <c r="J312" s="188">
        <f>UKxxx!F59</f>
        <v>0</v>
      </c>
      <c r="K312" s="161"/>
      <c r="L312" s="218"/>
      <c r="M312" s="218"/>
      <c r="N312" s="219">
        <f t="shared" si="38"/>
        <v>0</v>
      </c>
      <c r="O312" s="220"/>
      <c r="S312" s="161"/>
      <c r="T312" s="221">
        <f t="shared" si="39"/>
        <v>0</v>
      </c>
      <c r="U312" s="222"/>
      <c r="W312" s="219" t="e">
        <f t="shared" si="40"/>
        <v>#DIV/0!</v>
      </c>
    </row>
    <row r="313" spans="1:23">
      <c r="A313" s="175" t="str">
        <f t="shared" si="33"/>
        <v>#ignore</v>
      </c>
      <c r="B313" s="125" t="str">
        <f t="shared" si="34"/>
        <v>45</v>
      </c>
      <c r="C313" s="244" t="str">
        <f t="shared" si="35"/>
        <v>45_UKxxx___ddmmmyy_UKy_AL_slice-homogenate</v>
      </c>
      <c r="D313" s="214"/>
      <c r="E313" s="215"/>
      <c r="F313" s="216">
        <f t="shared" si="37"/>
        <v>0</v>
      </c>
      <c r="G313" s="125" t="s">
        <v>354</v>
      </c>
      <c r="I313" s="217">
        <f t="shared" si="36"/>
        <v>0</v>
      </c>
      <c r="J313" s="188">
        <f>UKxxx!F60</f>
        <v>0</v>
      </c>
      <c r="K313" s="161"/>
      <c r="L313" s="218"/>
      <c r="M313" s="218"/>
      <c r="N313" s="219">
        <f t="shared" si="38"/>
        <v>0</v>
      </c>
      <c r="O313" s="220"/>
      <c r="S313" s="161"/>
      <c r="T313" s="221">
        <f t="shared" si="39"/>
        <v>0</v>
      </c>
      <c r="U313" s="222"/>
      <c r="W313" s="219" t="e">
        <f t="shared" si="40"/>
        <v>#DIV/0!</v>
      </c>
    </row>
    <row r="314" spans="1:23">
      <c r="A314" s="175" t="str">
        <f t="shared" si="33"/>
        <v>#ignore</v>
      </c>
      <c r="B314" s="125" t="str">
        <f t="shared" si="34"/>
        <v>46</v>
      </c>
      <c r="C314" s="244" t="str">
        <f t="shared" si="35"/>
        <v>46_UKxxx___ddmmmyy_UKy_AL_slice-homogenate</v>
      </c>
      <c r="D314" s="214"/>
      <c r="E314" s="215"/>
      <c r="F314" s="216">
        <f t="shared" si="37"/>
        <v>0</v>
      </c>
      <c r="G314" s="125" t="s">
        <v>354</v>
      </c>
      <c r="I314" s="217">
        <f t="shared" si="36"/>
        <v>0</v>
      </c>
      <c r="J314" s="188">
        <f>UKxxx!F61</f>
        <v>0</v>
      </c>
      <c r="K314" s="161"/>
      <c r="L314" s="218"/>
      <c r="M314" s="218"/>
      <c r="N314" s="219">
        <f t="shared" si="38"/>
        <v>0</v>
      </c>
      <c r="O314" s="220"/>
      <c r="S314" s="161"/>
      <c r="T314" s="221">
        <f t="shared" si="39"/>
        <v>0</v>
      </c>
      <c r="U314" s="222"/>
      <c r="W314" s="219" t="e">
        <f t="shared" si="40"/>
        <v>#DIV/0!</v>
      </c>
    </row>
    <row r="315" spans="1:23">
      <c r="A315" s="175" t="str">
        <f t="shared" si="33"/>
        <v>#ignore</v>
      </c>
      <c r="B315" s="125" t="str">
        <f t="shared" si="34"/>
        <v>47</v>
      </c>
      <c r="C315" s="244" t="str">
        <f t="shared" si="35"/>
        <v>47_UKxxx___ddmmmyy_UKy_AL_slice-homogenate</v>
      </c>
      <c r="D315" s="214"/>
      <c r="E315" s="215"/>
      <c r="F315" s="216">
        <f t="shared" si="37"/>
        <v>0</v>
      </c>
      <c r="G315" s="125" t="s">
        <v>354</v>
      </c>
      <c r="I315" s="217">
        <f t="shared" si="36"/>
        <v>0</v>
      </c>
      <c r="J315" s="188">
        <f>UKxxx!F62</f>
        <v>0</v>
      </c>
      <c r="K315" s="161"/>
      <c r="L315" s="218"/>
      <c r="M315" s="218"/>
      <c r="N315" s="219">
        <f t="shared" si="38"/>
        <v>0</v>
      </c>
      <c r="O315" s="220"/>
      <c r="S315" s="161"/>
      <c r="T315" s="221">
        <f t="shared" si="39"/>
        <v>0</v>
      </c>
      <c r="U315" s="222"/>
      <c r="W315" s="219" t="e">
        <f t="shared" si="40"/>
        <v>#DIV/0!</v>
      </c>
    </row>
    <row r="316" spans="1:23">
      <c r="B316" s="164"/>
      <c r="C316" s="245"/>
      <c r="D316" s="223"/>
      <c r="E316" s="224"/>
      <c r="F316" s="225"/>
      <c r="H316" s="189"/>
      <c r="J316" s="223"/>
      <c r="K316" s="223"/>
      <c r="L316" s="226"/>
      <c r="M316" s="220"/>
      <c r="R316" s="227"/>
      <c r="S316" s="222"/>
      <c r="U316" s="226"/>
    </row>
    <row r="317" spans="1:23">
      <c r="R317" s="222"/>
      <c r="U317" s="220"/>
    </row>
    <row r="318" spans="1:23">
      <c r="B318" s="228" t="s">
        <v>69</v>
      </c>
    </row>
    <row r="319" spans="1:23">
      <c r="A319" s="125" t="s">
        <v>5</v>
      </c>
      <c r="B319" s="162" t="s">
        <v>26</v>
      </c>
      <c r="C319" s="125" t="s">
        <v>39</v>
      </c>
      <c r="D319" s="229" t="s">
        <v>28</v>
      </c>
      <c r="E319" s="230" t="s">
        <v>29</v>
      </c>
    </row>
    <row r="320" spans="1:23">
      <c r="B320" s="228" t="s">
        <v>70</v>
      </c>
      <c r="C320" s="125" t="s">
        <v>41</v>
      </c>
      <c r="D320" s="231" t="s">
        <v>49</v>
      </c>
      <c r="E320" s="139" t="s">
        <v>337</v>
      </c>
    </row>
    <row r="321" spans="1:6">
      <c r="B321" s="228"/>
      <c r="D321" s="232"/>
    </row>
    <row r="322" spans="1:6">
      <c r="A322" s="125" t="s">
        <v>5</v>
      </c>
      <c r="C322" s="162" t="s">
        <v>42</v>
      </c>
      <c r="D322" s="284" t="str">
        <f>IF(D324="","","#sample%child.id=-lipid; #.weight; #%units=g; #sample.type=tissue_extract;*#protocol.id=lipid_extraction")</f>
        <v/>
      </c>
      <c r="E322" s="125" t="str">
        <f>IF(D324="","","*#protocol.id")</f>
        <v/>
      </c>
      <c r="F322" s="206" t="str">
        <f>IF(D324="","","#sample.status")</f>
        <v/>
      </c>
    </row>
    <row r="323" spans="1:6">
      <c r="A323" s="125" t="s">
        <v>7</v>
      </c>
      <c r="B323" s="162" t="s">
        <v>33</v>
      </c>
      <c r="C323" s="207" t="s">
        <v>327</v>
      </c>
      <c r="D323" s="162" t="s">
        <v>71</v>
      </c>
      <c r="E323" s="125" t="s">
        <v>353</v>
      </c>
      <c r="F323" s="206" t="s">
        <v>406</v>
      </c>
    </row>
    <row r="324" spans="1:6">
      <c r="A324" s="175" t="str">
        <f t="shared" ref="A324:A357" si="41">IF(A137="#ignore","#ignore","")</f>
        <v/>
      </c>
      <c r="B324" s="125" t="str">
        <f t="shared" ref="B324:B357" si="42">B86</f>
        <v>01</v>
      </c>
      <c r="C324" s="244" t="str">
        <f t="shared" ref="C324:C357" si="43">CONCATENATE(C86,"-homogenate")</f>
        <v>01_UKxxx_CA_13C6Glc_Ctl_ddmmmyy_UKy_AL_slice-homogenate</v>
      </c>
      <c r="D324" s="210"/>
      <c r="E324" s="125" t="s">
        <v>354</v>
      </c>
    </row>
    <row r="325" spans="1:6">
      <c r="A325" s="175" t="str">
        <f t="shared" si="41"/>
        <v/>
      </c>
      <c r="B325" s="125" t="str">
        <f t="shared" si="42"/>
        <v>02</v>
      </c>
      <c r="C325" s="244" t="str">
        <f t="shared" si="43"/>
        <v>02_UKxxx_CA_13C6Glc_Ctl_ddmmmyy_UKy_AL_slice-homogenate</v>
      </c>
      <c r="D325" s="210"/>
      <c r="E325" s="125" t="s">
        <v>354</v>
      </c>
    </row>
    <row r="326" spans="1:6">
      <c r="A326" s="175" t="str">
        <f t="shared" si="41"/>
        <v/>
      </c>
      <c r="B326" s="125" t="str">
        <f t="shared" si="42"/>
        <v>03</v>
      </c>
      <c r="C326" s="244" t="str">
        <f t="shared" si="43"/>
        <v>03_UKxxx_CA_13C6Glc_100ugWGP_ddmmmyy_UKy_AL_slice-homogenate</v>
      </c>
      <c r="D326" s="210"/>
      <c r="E326" s="125" t="s">
        <v>354</v>
      </c>
    </row>
    <row r="327" spans="1:6">
      <c r="A327" s="175" t="str">
        <f t="shared" si="41"/>
        <v/>
      </c>
      <c r="B327" s="125" t="str">
        <f t="shared" si="42"/>
        <v>04</v>
      </c>
      <c r="C327" s="244" t="str">
        <f t="shared" si="43"/>
        <v>04_UKxxx_CA_13C6Glc_100ugWGP_ddmmmyy_UKy_AL_slice-homogenate</v>
      </c>
      <c r="D327" s="210"/>
      <c r="E327" s="125" t="s">
        <v>354</v>
      </c>
    </row>
    <row r="328" spans="1:6">
      <c r="A328" s="175" t="str">
        <f t="shared" si="41"/>
        <v/>
      </c>
      <c r="B328" s="125" t="str">
        <f t="shared" si="42"/>
        <v>05</v>
      </c>
      <c r="C328" s="244" t="str">
        <f t="shared" si="43"/>
        <v>05_UKxxx_CA_13C6Glc_100ugWGP_ddmmmyy_UKy_AL_slice-homogenate</v>
      </c>
      <c r="D328" s="210"/>
      <c r="E328" s="125" t="s">
        <v>354</v>
      </c>
    </row>
    <row r="329" spans="1:6">
      <c r="A329" s="175" t="str">
        <f t="shared" si="41"/>
        <v>#ignore</v>
      </c>
      <c r="B329" s="125" t="str">
        <f t="shared" si="42"/>
        <v>06</v>
      </c>
      <c r="C329" s="244" t="str">
        <f t="shared" si="43"/>
        <v>06_UKxxx___ddmmmyy_UKy_AL_slice-homogenate</v>
      </c>
      <c r="D329" s="209"/>
      <c r="E329" s="125" t="s">
        <v>354</v>
      </c>
    </row>
    <row r="330" spans="1:6">
      <c r="A330" s="175" t="str">
        <f t="shared" si="41"/>
        <v>#ignore</v>
      </c>
      <c r="B330" s="125" t="str">
        <f t="shared" si="42"/>
        <v>07</v>
      </c>
      <c r="C330" s="244" t="str">
        <f t="shared" si="43"/>
        <v>07_UKxxx___ddmmmyy_UKy_AL_slice-homogenate</v>
      </c>
      <c r="D330" s="209"/>
      <c r="E330" s="125" t="s">
        <v>354</v>
      </c>
    </row>
    <row r="331" spans="1:6">
      <c r="A331" s="175" t="str">
        <f t="shared" si="41"/>
        <v>#ignore</v>
      </c>
      <c r="B331" s="125" t="str">
        <f t="shared" si="42"/>
        <v>08</v>
      </c>
      <c r="C331" s="244" t="str">
        <f t="shared" si="43"/>
        <v>08_UKxxx___ddmmmyy_UKy_AL_slice-homogenate</v>
      </c>
      <c r="D331" s="209"/>
      <c r="E331" s="125" t="s">
        <v>354</v>
      </c>
    </row>
    <row r="332" spans="1:6">
      <c r="A332" s="175" t="str">
        <f t="shared" si="41"/>
        <v>#ignore</v>
      </c>
      <c r="B332" s="125" t="str">
        <f t="shared" si="42"/>
        <v>09</v>
      </c>
      <c r="C332" s="244" t="str">
        <f t="shared" si="43"/>
        <v>09_UKxxx___ddmmmyy_UKy_AL_slice-homogenate</v>
      </c>
      <c r="D332" s="209"/>
      <c r="E332" s="125" t="s">
        <v>354</v>
      </c>
    </row>
    <row r="333" spans="1:6">
      <c r="A333" s="175" t="str">
        <f t="shared" si="41"/>
        <v>#ignore</v>
      </c>
      <c r="B333" s="125" t="str">
        <f t="shared" si="42"/>
        <v>10</v>
      </c>
      <c r="C333" s="244" t="str">
        <f t="shared" si="43"/>
        <v>10_UKxxx___ddmmmyy_UKy_AL_slice-homogenate</v>
      </c>
      <c r="D333" s="209"/>
      <c r="E333" s="125" t="s">
        <v>354</v>
      </c>
    </row>
    <row r="334" spans="1:6">
      <c r="A334" s="175" t="str">
        <f t="shared" si="41"/>
        <v>#ignore</v>
      </c>
      <c r="B334" s="125" t="str">
        <f t="shared" si="42"/>
        <v>11</v>
      </c>
      <c r="C334" s="244" t="str">
        <f t="shared" si="43"/>
        <v>11_UKxxx___ddmmmyy_UKy_AL_slice-homogenate</v>
      </c>
      <c r="D334" s="209"/>
      <c r="E334" s="125" t="s">
        <v>354</v>
      </c>
    </row>
    <row r="335" spans="1:6">
      <c r="A335" s="175" t="str">
        <f t="shared" si="41"/>
        <v>#ignore</v>
      </c>
      <c r="B335" s="125" t="str">
        <f t="shared" si="42"/>
        <v>12</v>
      </c>
      <c r="C335" s="244" t="str">
        <f t="shared" si="43"/>
        <v>12_UKxxx___ddmmmyy_UKy_AL_slice-homogenate</v>
      </c>
      <c r="D335" s="209"/>
      <c r="E335" s="125" t="s">
        <v>354</v>
      </c>
    </row>
    <row r="336" spans="1:6">
      <c r="A336" s="175" t="str">
        <f t="shared" si="41"/>
        <v>#ignore</v>
      </c>
      <c r="B336" s="125" t="str">
        <f t="shared" si="42"/>
        <v>13</v>
      </c>
      <c r="C336" s="244" t="str">
        <f t="shared" si="43"/>
        <v>13_UKxxx___ddmmmyy_UKy_AL_slice-homogenate</v>
      </c>
      <c r="D336" s="209"/>
      <c r="E336" s="125" t="s">
        <v>354</v>
      </c>
    </row>
    <row r="337" spans="1:21">
      <c r="A337" s="175" t="str">
        <f t="shared" si="41"/>
        <v>#ignore</v>
      </c>
      <c r="B337" s="125" t="str">
        <f t="shared" si="42"/>
        <v>14</v>
      </c>
      <c r="C337" s="244" t="str">
        <f t="shared" si="43"/>
        <v>14_UKxxx___ddmmmyy_UKy_AL_slice-homogenate</v>
      </c>
      <c r="D337" s="210"/>
      <c r="E337" s="125" t="s">
        <v>354</v>
      </c>
      <c r="F337" s="200"/>
      <c r="G337" s="200"/>
      <c r="I337" s="200"/>
    </row>
    <row r="338" spans="1:21">
      <c r="A338" s="175" t="str">
        <f t="shared" si="41"/>
        <v>#ignore</v>
      </c>
      <c r="B338" s="125" t="str">
        <f t="shared" si="42"/>
        <v>15</v>
      </c>
      <c r="C338" s="244" t="str">
        <f t="shared" si="43"/>
        <v>15_UKxxx___ddmmmyy_UKy_AL_slice-homogenate</v>
      </c>
      <c r="D338" s="209"/>
      <c r="E338" s="125" t="s">
        <v>354</v>
      </c>
    </row>
    <row r="339" spans="1:21">
      <c r="A339" s="175" t="str">
        <f t="shared" si="41"/>
        <v>#ignore</v>
      </c>
      <c r="B339" s="125" t="str">
        <f t="shared" si="42"/>
        <v>16</v>
      </c>
      <c r="C339" s="244" t="str">
        <f t="shared" si="43"/>
        <v>16_UKxxx___ddmmmyy_UKy_AL_slice-homogenate</v>
      </c>
      <c r="D339" s="209"/>
      <c r="E339" s="125" t="s">
        <v>354</v>
      </c>
    </row>
    <row r="340" spans="1:21">
      <c r="A340" s="175" t="str">
        <f t="shared" si="41"/>
        <v>#ignore</v>
      </c>
      <c r="B340" s="125" t="str">
        <f t="shared" si="42"/>
        <v>17</v>
      </c>
      <c r="C340" s="244" t="str">
        <f t="shared" si="43"/>
        <v>17_UKxxx___ddmmmyy_UKy_AL_slice-homogenate</v>
      </c>
      <c r="D340" s="209"/>
      <c r="E340" s="125" t="s">
        <v>354</v>
      </c>
    </row>
    <row r="341" spans="1:21">
      <c r="A341" s="175" t="str">
        <f t="shared" si="41"/>
        <v/>
      </c>
      <c r="B341" s="125" t="str">
        <f t="shared" si="42"/>
        <v>31</v>
      </c>
      <c r="C341" s="244" t="str">
        <f t="shared" si="43"/>
        <v>31_UKxxx_N_13C6Glc_Ctl_ddmmmyy_UKy_AL_slice-homogenate</v>
      </c>
      <c r="D341" s="209"/>
      <c r="E341" s="125" t="s">
        <v>354</v>
      </c>
    </row>
    <row r="342" spans="1:21">
      <c r="A342" s="175" t="str">
        <f t="shared" si="41"/>
        <v/>
      </c>
      <c r="B342" s="125" t="str">
        <f t="shared" si="42"/>
        <v>32</v>
      </c>
      <c r="C342" s="244" t="str">
        <f t="shared" si="43"/>
        <v>32_UKxxx_N_13C6Glc_Ctl_ddmmmyy_UKy_AL_slice-homogenate</v>
      </c>
      <c r="D342" s="209"/>
      <c r="E342" s="125" t="s">
        <v>354</v>
      </c>
    </row>
    <row r="343" spans="1:21">
      <c r="A343" s="175" t="str">
        <f t="shared" si="41"/>
        <v/>
      </c>
      <c r="B343" s="125" t="str">
        <f t="shared" si="42"/>
        <v>33</v>
      </c>
      <c r="C343" s="244" t="str">
        <f t="shared" si="43"/>
        <v>33_UKxxx_N_13C6Glc_100ugWGP_ddmmmyy_UKy_AL_slice-homogenate</v>
      </c>
      <c r="D343" s="209"/>
      <c r="E343" s="125" t="s">
        <v>354</v>
      </c>
    </row>
    <row r="344" spans="1:21">
      <c r="A344" s="175" t="str">
        <f t="shared" si="41"/>
        <v/>
      </c>
      <c r="B344" s="125" t="str">
        <f t="shared" si="42"/>
        <v>34</v>
      </c>
      <c r="C344" s="244" t="str">
        <f t="shared" si="43"/>
        <v>34_UKxxx_N_13C6Glc_100ugWGP_ddmmmyy_UKy_AL_slice-homogenate</v>
      </c>
      <c r="D344" s="209"/>
      <c r="E344" s="125" t="s">
        <v>354</v>
      </c>
    </row>
    <row r="345" spans="1:21">
      <c r="A345" s="175" t="str">
        <f t="shared" si="41"/>
        <v/>
      </c>
      <c r="B345" s="125" t="str">
        <f t="shared" si="42"/>
        <v>35</v>
      </c>
      <c r="C345" s="244" t="str">
        <f t="shared" si="43"/>
        <v>35_UKxxx_N_13C6Glc_100ugWGP_ddmmmyy_UKy_AL_slice-homogenate</v>
      </c>
      <c r="D345" s="209"/>
      <c r="E345" s="125" t="s">
        <v>354</v>
      </c>
      <c r="G345" s="153"/>
    </row>
    <row r="346" spans="1:21">
      <c r="A346" s="175" t="str">
        <f t="shared" si="41"/>
        <v>#ignore</v>
      </c>
      <c r="B346" s="125" t="str">
        <f t="shared" si="42"/>
        <v>36</v>
      </c>
      <c r="C346" s="244" t="str">
        <f t="shared" si="43"/>
        <v>36_UKxxx___ddmmmyy_UKy_AL_slice-homogenate</v>
      </c>
      <c r="D346" s="209"/>
      <c r="E346" s="125" t="s">
        <v>354</v>
      </c>
      <c r="G346" s="153"/>
    </row>
    <row r="347" spans="1:21">
      <c r="A347" s="175" t="str">
        <f t="shared" si="41"/>
        <v>#ignore</v>
      </c>
      <c r="B347" s="125" t="str">
        <f t="shared" si="42"/>
        <v>37</v>
      </c>
      <c r="C347" s="244" t="str">
        <f t="shared" si="43"/>
        <v>37_UKxxx___ddmmmyy_UKy_AL_slice-homogenate</v>
      </c>
      <c r="D347" s="214"/>
      <c r="E347" s="125" t="s">
        <v>354</v>
      </c>
      <c r="F347" s="225"/>
      <c r="G347" s="233"/>
      <c r="J347" s="223"/>
      <c r="K347" s="223"/>
      <c r="L347" s="226"/>
      <c r="M347" s="220"/>
      <c r="R347" s="227"/>
      <c r="S347" s="222"/>
      <c r="U347" s="226"/>
    </row>
    <row r="348" spans="1:21">
      <c r="A348" s="175" t="str">
        <f t="shared" si="41"/>
        <v>#ignore</v>
      </c>
      <c r="B348" s="125" t="str">
        <f t="shared" si="42"/>
        <v>38</v>
      </c>
      <c r="C348" s="244" t="str">
        <f t="shared" si="43"/>
        <v>38_UKxxx___ddmmmyy_UKy_AL_slice-homogenate</v>
      </c>
      <c r="D348" s="161"/>
      <c r="E348" s="125" t="s">
        <v>354</v>
      </c>
      <c r="G348" s="153"/>
      <c r="R348" s="222"/>
      <c r="U348" s="220"/>
    </row>
    <row r="349" spans="1:21">
      <c r="A349" s="175" t="str">
        <f t="shared" si="41"/>
        <v>#ignore</v>
      </c>
      <c r="B349" s="125" t="str">
        <f t="shared" si="42"/>
        <v>39</v>
      </c>
      <c r="C349" s="244" t="str">
        <f t="shared" si="43"/>
        <v>39_UKxxx___ddmmmyy_UKy_AL_slice-homogenate</v>
      </c>
      <c r="D349" s="161"/>
      <c r="E349" s="125" t="s">
        <v>354</v>
      </c>
      <c r="G349" s="153"/>
    </row>
    <row r="350" spans="1:21">
      <c r="A350" s="175" t="str">
        <f t="shared" si="41"/>
        <v>#ignore</v>
      </c>
      <c r="B350" s="125" t="str">
        <f t="shared" si="42"/>
        <v>40</v>
      </c>
      <c r="C350" s="244" t="str">
        <f t="shared" si="43"/>
        <v>40_UKxxx___ddmmmyy_UKy_AL_slice-homogenate</v>
      </c>
      <c r="D350" s="209"/>
      <c r="E350" s="125" t="s">
        <v>354</v>
      </c>
      <c r="G350" s="153"/>
    </row>
    <row r="351" spans="1:21">
      <c r="A351" s="175" t="str">
        <f t="shared" si="41"/>
        <v>#ignore</v>
      </c>
      <c r="B351" s="125" t="str">
        <f t="shared" si="42"/>
        <v>41</v>
      </c>
      <c r="C351" s="244" t="str">
        <f t="shared" si="43"/>
        <v>41_UKxxx___ddmmmyy_UKy_AL_slice-homogenate</v>
      </c>
      <c r="D351" s="209"/>
      <c r="E351" s="125" t="s">
        <v>354</v>
      </c>
      <c r="G351" s="153"/>
    </row>
    <row r="352" spans="1:21">
      <c r="A352" s="175" t="str">
        <f t="shared" si="41"/>
        <v>#ignore</v>
      </c>
      <c r="B352" s="125" t="str">
        <f t="shared" si="42"/>
        <v>42</v>
      </c>
      <c r="C352" s="244" t="str">
        <f t="shared" si="43"/>
        <v>42_UKxxx___ddmmmyy_UKy_AL_slice-homogenate</v>
      </c>
      <c r="D352" s="214"/>
      <c r="E352" s="125" t="s">
        <v>354</v>
      </c>
      <c r="F352" s="225"/>
      <c r="G352" s="233"/>
      <c r="J352" s="223"/>
      <c r="K352" s="223"/>
      <c r="L352" s="226"/>
      <c r="M352" s="220"/>
      <c r="R352" s="227"/>
      <c r="S352" s="222"/>
      <c r="U352" s="226"/>
    </row>
    <row r="353" spans="1:21">
      <c r="A353" s="175" t="str">
        <f t="shared" si="41"/>
        <v>#ignore</v>
      </c>
      <c r="B353" s="125" t="str">
        <f t="shared" si="42"/>
        <v>43</v>
      </c>
      <c r="C353" s="244" t="str">
        <f t="shared" si="43"/>
        <v>43_UKxxx___ddmmmyy_UKy_AL_slice-homogenate</v>
      </c>
      <c r="D353" s="161"/>
      <c r="E353" s="125" t="s">
        <v>354</v>
      </c>
      <c r="G353" s="153"/>
      <c r="R353" s="222"/>
      <c r="U353" s="220"/>
    </row>
    <row r="354" spans="1:21">
      <c r="A354" s="175" t="str">
        <f t="shared" si="41"/>
        <v>#ignore</v>
      </c>
      <c r="B354" s="125" t="str">
        <f t="shared" si="42"/>
        <v>44</v>
      </c>
      <c r="C354" s="244" t="str">
        <f t="shared" si="43"/>
        <v>44_UKxxx___ddmmmyy_UKy_AL_slice-homogenate</v>
      </c>
      <c r="D354" s="161"/>
      <c r="E354" s="125" t="s">
        <v>354</v>
      </c>
      <c r="G354" s="153"/>
    </row>
    <row r="355" spans="1:21">
      <c r="A355" s="175" t="str">
        <f t="shared" si="41"/>
        <v>#ignore</v>
      </c>
      <c r="B355" s="125" t="str">
        <f t="shared" si="42"/>
        <v>45</v>
      </c>
      <c r="C355" s="244" t="str">
        <f t="shared" si="43"/>
        <v>45_UKxxx___ddmmmyy_UKy_AL_slice-homogenate</v>
      </c>
      <c r="D355" s="209"/>
      <c r="E355" s="125" t="s">
        <v>354</v>
      </c>
      <c r="G355" s="153"/>
    </row>
    <row r="356" spans="1:21">
      <c r="A356" s="175" t="str">
        <f t="shared" si="41"/>
        <v>#ignore</v>
      </c>
      <c r="B356" s="125" t="str">
        <f t="shared" si="42"/>
        <v>46</v>
      </c>
      <c r="C356" s="244" t="str">
        <f t="shared" si="43"/>
        <v>46_UKxxx___ddmmmyy_UKy_AL_slice-homogenate</v>
      </c>
      <c r="D356" s="209"/>
      <c r="E356" s="125" t="s">
        <v>354</v>
      </c>
      <c r="G356" s="153"/>
    </row>
    <row r="357" spans="1:21">
      <c r="A357" s="175" t="str">
        <f t="shared" si="41"/>
        <v>#ignore</v>
      </c>
      <c r="B357" s="125" t="str">
        <f t="shared" si="42"/>
        <v>47</v>
      </c>
      <c r="C357" s="244" t="str">
        <f t="shared" si="43"/>
        <v>47_UKxxx___ddmmmyy_UKy_AL_slice-homogenate</v>
      </c>
      <c r="D357" s="209"/>
      <c r="E357" s="125" t="s">
        <v>354</v>
      </c>
      <c r="G357" s="153"/>
    </row>
    <row r="358" spans="1:21">
      <c r="B358" s="164"/>
      <c r="C358" s="245"/>
      <c r="D358" s="223"/>
      <c r="E358" s="224"/>
      <c r="F358" s="225"/>
      <c r="G358" s="233"/>
      <c r="H358" s="189"/>
      <c r="J358" s="223"/>
      <c r="K358" s="223"/>
      <c r="L358" s="226"/>
      <c r="M358" s="220"/>
      <c r="R358" s="227"/>
      <c r="S358" s="222"/>
      <c r="U358" s="226"/>
    </row>
    <row r="359" spans="1:21">
      <c r="C359" s="245"/>
      <c r="G359" s="153"/>
      <c r="R359" s="222"/>
      <c r="U359" s="220"/>
    </row>
    <row r="360" spans="1:21">
      <c r="A360" s="242"/>
      <c r="B360" s="234"/>
      <c r="C360" s="245"/>
      <c r="G360" s="153"/>
    </row>
    <row r="361" spans="1:21">
      <c r="B361" s="164"/>
      <c r="C361" s="245"/>
      <c r="D361" s="234"/>
      <c r="G361" s="153"/>
    </row>
    <row r="362" spans="1:21">
      <c r="B362" s="164"/>
      <c r="C362" s="245"/>
      <c r="D362" s="234"/>
      <c r="G362" s="153"/>
    </row>
    <row r="363" spans="1:21">
      <c r="B363" s="164"/>
      <c r="C363" s="245"/>
      <c r="D363" s="223"/>
      <c r="E363" s="224"/>
      <c r="F363" s="225"/>
      <c r="G363" s="233"/>
      <c r="H363" s="189"/>
      <c r="J363" s="223"/>
      <c r="K363" s="223"/>
      <c r="L363" s="226"/>
      <c r="M363" s="220"/>
      <c r="R363" s="227"/>
      <c r="S363" s="222"/>
      <c r="U363" s="226"/>
    </row>
    <row r="364" spans="1:21">
      <c r="R364" s="222"/>
      <c r="U364" s="220"/>
    </row>
    <row r="365" spans="1:21">
      <c r="A365" s="242"/>
      <c r="B365" s="234"/>
      <c r="C365" s="229"/>
    </row>
    <row r="366" spans="1:21" s="249" customFormat="1" ht="23.25">
      <c r="A366" s="247"/>
      <c r="B366" s="248" t="s">
        <v>167</v>
      </c>
    </row>
    <row r="367" spans="1:21" s="252" customFormat="1" ht="19.5" customHeight="1">
      <c r="A367" s="250"/>
      <c r="B367" s="251"/>
    </row>
    <row r="368" spans="1:21" s="253" customFormat="1">
      <c r="B368" s="253" t="s">
        <v>163</v>
      </c>
    </row>
    <row r="369" spans="1:26" s="254" customFormat="1">
      <c r="A369" s="254" t="s">
        <v>5</v>
      </c>
      <c r="B369" s="255" t="s">
        <v>26</v>
      </c>
      <c r="C369" s="254" t="s">
        <v>39</v>
      </c>
      <c r="D369" s="256" t="s">
        <v>28</v>
      </c>
      <c r="E369" s="257" t="s">
        <v>29</v>
      </c>
    </row>
    <row r="370" spans="1:26" s="254" customFormat="1">
      <c r="B370" s="254" t="s">
        <v>471</v>
      </c>
      <c r="C370" s="254" t="s">
        <v>41</v>
      </c>
      <c r="D370" s="232"/>
      <c r="E370" s="302" t="s">
        <v>453</v>
      </c>
    </row>
    <row r="371" spans="1:26" s="254" customFormat="1">
      <c r="D371" s="256"/>
      <c r="E371" s="257"/>
    </row>
    <row r="372" spans="1:26" s="254" customFormat="1">
      <c r="D372" s="235"/>
      <c r="E372" s="139"/>
      <c r="G372" s="255"/>
      <c r="H372" s="255"/>
      <c r="I372" s="255"/>
      <c r="J372" s="255"/>
    </row>
    <row r="373" spans="1:26" s="254" customFormat="1">
      <c r="E373" s="256"/>
      <c r="F373" s="257"/>
    </row>
    <row r="374" spans="1:26">
      <c r="A374" s="139" t="s">
        <v>5</v>
      </c>
      <c r="B374" s="139" t="s">
        <v>26</v>
      </c>
      <c r="C374" s="125" t="s">
        <v>326</v>
      </c>
      <c r="D374" s="125" t="s">
        <v>27</v>
      </c>
      <c r="E374" s="160" t="s">
        <v>343</v>
      </c>
      <c r="F374" s="160" t="s">
        <v>341</v>
      </c>
      <c r="G374" s="157"/>
      <c r="H374" s="157"/>
      <c r="I374" s="157"/>
    </row>
    <row r="375" spans="1:26">
      <c r="A375" s="139"/>
      <c r="B375" s="139" t="s">
        <v>361</v>
      </c>
      <c r="C375" s="160" t="s">
        <v>356</v>
      </c>
      <c r="D375" s="160" t="s">
        <v>344</v>
      </c>
      <c r="E375" s="161"/>
      <c r="F375" s="161"/>
      <c r="G375" s="157"/>
      <c r="H375" s="157"/>
      <c r="I375" s="157"/>
    </row>
    <row r="376" spans="1:26">
      <c r="A376" s="139"/>
      <c r="B376" s="139" t="s">
        <v>359</v>
      </c>
      <c r="C376" s="160" t="s">
        <v>356</v>
      </c>
      <c r="D376" s="160" t="s">
        <v>344</v>
      </c>
      <c r="E376" s="161"/>
      <c r="F376" s="161"/>
      <c r="G376" s="157"/>
      <c r="H376" s="157"/>
      <c r="I376" s="157"/>
    </row>
    <row r="377" spans="1:26">
      <c r="A377" s="139"/>
      <c r="B377" s="139"/>
      <c r="C377" s="160"/>
      <c r="D377" s="160"/>
      <c r="G377" s="157"/>
      <c r="H377" s="157"/>
      <c r="I377" s="157"/>
    </row>
    <row r="378" spans="1:26" s="260" customFormat="1">
      <c r="A378" s="250"/>
      <c r="B378" s="258" t="s">
        <v>407</v>
      </c>
      <c r="C378" s="259">
        <f>D44</f>
        <v>0</v>
      </c>
    </row>
    <row r="379" spans="1:26" s="254" customFormat="1">
      <c r="B379" s="261" t="s">
        <v>161</v>
      </c>
      <c r="C379" s="262"/>
    </row>
    <row r="380" spans="1:26">
      <c r="B380" s="171" t="s">
        <v>162</v>
      </c>
      <c r="C380" s="161"/>
    </row>
    <row r="382" spans="1:26" s="254" customFormat="1"/>
    <row r="383" spans="1:26" s="254" customFormat="1" ht="39.950000000000003" customHeight="1">
      <c r="A383" s="254" t="s">
        <v>5</v>
      </c>
      <c r="B383" s="263"/>
      <c r="C383" s="255" t="s">
        <v>42</v>
      </c>
      <c r="G383" s="187" t="str">
        <f>IF(G385="","","#sample%child.id=-acetone-FTMS_A; #.replicate=1;#%type=""analytical"";#.weight; #%units=g;*#protocol.id=acetone_extraction; #sample.type=media_extract")</f>
        <v/>
      </c>
      <c r="H383" s="254" t="str">
        <f>IF(G385="","","*#protocol.id")</f>
        <v/>
      </c>
      <c r="I383" s="206" t="str">
        <f>IF(G385="","","#sample.status")</f>
        <v/>
      </c>
      <c r="J383" s="187" t="str">
        <f>IF(J385="","","#sample%child.id=-acetone-FTMS_B; #.replicate=2;#%type=""analytical"";#.weight; #%units=g;*#protocol.id=acetone_extraction; #sample.type=media_extract")</f>
        <v/>
      </c>
      <c r="K383" s="254" t="str">
        <f>IF(J385="","","*#protocol.id")</f>
        <v/>
      </c>
      <c r="L383" s="206" t="str">
        <f>IF(J385="","","#sample.status")</f>
        <v/>
      </c>
      <c r="M383" s="187" t="str">
        <f>IF(M385="","","#sample%child.id=-acetone-ICMS_A;#.replicate=1; #%type=""analytical"";#.weight; #%units=g;*#protocol.id=acetone_extraction; #sample.type=media_extract")</f>
        <v/>
      </c>
      <c r="N383" s="254" t="str">
        <f>IF(M385="","","*#protocol.id")</f>
        <v/>
      </c>
      <c r="O383" s="206" t="str">
        <f>IF(M385="","","#sample.status")</f>
        <v/>
      </c>
      <c r="P383" s="187" t="str">
        <f>IF(P385="","","#sample%child.id=-acetone-NMR_A;#.replicate=1; #%type=""analytical"";#.weight; #%units=g;*#protocol.id=acetone_extraction; #sample.type=media_extract")</f>
        <v/>
      </c>
      <c r="Q383" s="254" t="str">
        <f>IF(P385="","","*#protocol.id")</f>
        <v/>
      </c>
      <c r="R383" s="206" t="str">
        <f>IF(P385="","","#sample.status")</f>
        <v/>
      </c>
      <c r="S383" s="187" t="str">
        <f>IF(S385="","","#sample%child.id=-acetone-NMR_B;#.replicate=2; #%type=""analytical"";#.weight; #%units=g;*#protocol.id=acetone_extraction; #sample.type=media_extract")</f>
        <v/>
      </c>
      <c r="T383" s="254" t="str">
        <f>IF(S385="","","*#protocol.id")</f>
        <v/>
      </c>
      <c r="U383" s="206" t="str">
        <f>IF(S385="","","#sample.status")</f>
        <v/>
      </c>
    </row>
    <row r="384" spans="1:26" s="254" customFormat="1" ht="36" customHeight="1">
      <c r="A384" s="254" t="s">
        <v>7</v>
      </c>
      <c r="B384" s="255" t="s">
        <v>33</v>
      </c>
      <c r="C384" s="264" t="s">
        <v>43</v>
      </c>
      <c r="D384" s="255" t="s">
        <v>454</v>
      </c>
      <c r="E384" s="255" t="s">
        <v>455</v>
      </c>
      <c r="F384" s="255" t="s">
        <v>456</v>
      </c>
      <c r="G384" s="255" t="s">
        <v>457</v>
      </c>
      <c r="H384" s="254" t="s">
        <v>353</v>
      </c>
      <c r="I384" s="206" t="s">
        <v>406</v>
      </c>
      <c r="J384" s="255" t="s">
        <v>458</v>
      </c>
      <c r="K384" s="254" t="s">
        <v>353</v>
      </c>
      <c r="L384" s="206" t="s">
        <v>406</v>
      </c>
      <c r="M384" s="255" t="s">
        <v>459</v>
      </c>
      <c r="N384" s="254" t="s">
        <v>353</v>
      </c>
      <c r="O384" s="206" t="s">
        <v>406</v>
      </c>
      <c r="P384" s="255" t="s">
        <v>460</v>
      </c>
      <c r="Q384" s="254" t="s">
        <v>353</v>
      </c>
      <c r="R384" s="206" t="s">
        <v>406</v>
      </c>
      <c r="S384" s="255" t="s">
        <v>461</v>
      </c>
      <c r="T384" s="254" t="s">
        <v>353</v>
      </c>
      <c r="U384" s="206" t="s">
        <v>406</v>
      </c>
      <c r="V384" s="255" t="s">
        <v>375</v>
      </c>
      <c r="W384" s="255" t="s">
        <v>376</v>
      </c>
      <c r="X384" s="255" t="s">
        <v>462</v>
      </c>
      <c r="Y384" s="255" t="s">
        <v>463</v>
      </c>
      <c r="Z384" s="255" t="s">
        <v>464</v>
      </c>
    </row>
    <row r="385" spans="1:26" s="254" customFormat="1">
      <c r="A385" s="175" t="str">
        <f t="shared" ref="A385:A418" si="44">IF(A137="#ignore","#ignore","")</f>
        <v/>
      </c>
      <c r="B385" s="265" t="str">
        <f t="shared" ref="B385:B418" si="45">B86</f>
        <v>01</v>
      </c>
      <c r="C385" s="244" t="str">
        <f t="shared" ref="C385:C418" si="46">CONCATENATE(C137,"-media-",C$378,"h")</f>
        <v>01_UKxxx_CA_13C6Glc_Ctl_ddmmmyy_UKy_AL_slice-media-0h</v>
      </c>
      <c r="D385" s="310"/>
      <c r="E385" s="310"/>
      <c r="F385" s="266">
        <f>E385-D385</f>
        <v>0</v>
      </c>
      <c r="G385" s="311"/>
      <c r="H385" s="254" t="s">
        <v>361</v>
      </c>
      <c r="J385" s="311"/>
      <c r="K385" s="254" t="s">
        <v>361</v>
      </c>
      <c r="M385" s="310"/>
      <c r="N385" s="254" t="s">
        <v>361</v>
      </c>
      <c r="P385" s="311"/>
      <c r="Q385" s="254" t="s">
        <v>361</v>
      </c>
      <c r="S385" s="311"/>
      <c r="T385" s="254" t="s">
        <v>361</v>
      </c>
      <c r="V385" s="219">
        <f t="shared" ref="V385:V418" si="47">(F385-G385-J385-M385)</f>
        <v>0</v>
      </c>
      <c r="W385" s="267">
        <f>V385/2</f>
        <v>0</v>
      </c>
      <c r="X385" s="267" t="e">
        <f t="shared" ref="X385:X418" si="48">M385/F385</f>
        <v>#DIV/0!</v>
      </c>
      <c r="Y385" s="267" t="e">
        <f t="shared" ref="Y385:Y418" si="49">P385/F385</f>
        <v>#DIV/0!</v>
      </c>
      <c r="Z385" s="267" t="e">
        <f t="shared" ref="Z385:Z418" si="50">S385/F385</f>
        <v>#DIV/0!</v>
      </c>
    </row>
    <row r="386" spans="1:26" s="254" customFormat="1">
      <c r="A386" s="175" t="str">
        <f t="shared" si="44"/>
        <v/>
      </c>
      <c r="B386" s="265" t="str">
        <f t="shared" si="45"/>
        <v>02</v>
      </c>
      <c r="C386" s="244" t="str">
        <f t="shared" si="46"/>
        <v>02_UKxxx_CA_13C6Glc_Ctl_ddmmmyy_UKy_AL_slice-media-0h</v>
      </c>
      <c r="D386" s="310"/>
      <c r="E386" s="310"/>
      <c r="F386" s="266">
        <f t="shared" ref="F386:F418" si="51">E386-D386</f>
        <v>0</v>
      </c>
      <c r="G386" s="311"/>
      <c r="H386" s="254" t="s">
        <v>361</v>
      </c>
      <c r="J386" s="311"/>
      <c r="K386" s="254" t="s">
        <v>361</v>
      </c>
      <c r="M386" s="310"/>
      <c r="N386" s="254" t="s">
        <v>361</v>
      </c>
      <c r="P386" s="311"/>
      <c r="Q386" s="254" t="s">
        <v>361</v>
      </c>
      <c r="S386" s="311"/>
      <c r="T386" s="254" t="s">
        <v>361</v>
      </c>
      <c r="V386" s="219">
        <f t="shared" si="47"/>
        <v>0</v>
      </c>
      <c r="W386" s="267">
        <f t="shared" ref="W386:W418" si="52">V386/2</f>
        <v>0</v>
      </c>
      <c r="X386" s="267" t="e">
        <f t="shared" si="48"/>
        <v>#DIV/0!</v>
      </c>
      <c r="Y386" s="267" t="e">
        <f t="shared" si="49"/>
        <v>#DIV/0!</v>
      </c>
      <c r="Z386" s="267" t="e">
        <f t="shared" si="50"/>
        <v>#DIV/0!</v>
      </c>
    </row>
    <row r="387" spans="1:26" s="254" customFormat="1">
      <c r="A387" s="175" t="str">
        <f t="shared" si="44"/>
        <v/>
      </c>
      <c r="B387" s="265" t="str">
        <f t="shared" si="45"/>
        <v>03</v>
      </c>
      <c r="C387" s="244" t="str">
        <f t="shared" si="46"/>
        <v>03_UKxxx_CA_13C6Glc_100ugWGP_ddmmmyy_UKy_AL_slice-media-0h</v>
      </c>
      <c r="D387" s="310"/>
      <c r="E387" s="310"/>
      <c r="F387" s="266">
        <f t="shared" si="51"/>
        <v>0</v>
      </c>
      <c r="G387" s="311"/>
      <c r="H387" s="254" t="s">
        <v>361</v>
      </c>
      <c r="J387" s="311"/>
      <c r="K387" s="254" t="s">
        <v>361</v>
      </c>
      <c r="M387" s="310"/>
      <c r="N387" s="254" t="s">
        <v>361</v>
      </c>
      <c r="P387" s="311"/>
      <c r="Q387" s="254" t="s">
        <v>361</v>
      </c>
      <c r="S387" s="311"/>
      <c r="T387" s="254" t="s">
        <v>361</v>
      </c>
      <c r="V387" s="219">
        <f t="shared" si="47"/>
        <v>0</v>
      </c>
      <c r="W387" s="267">
        <f t="shared" si="52"/>
        <v>0</v>
      </c>
      <c r="X387" s="267" t="e">
        <f t="shared" si="48"/>
        <v>#DIV/0!</v>
      </c>
      <c r="Y387" s="267" t="e">
        <f t="shared" si="49"/>
        <v>#DIV/0!</v>
      </c>
      <c r="Z387" s="267" t="e">
        <f t="shared" si="50"/>
        <v>#DIV/0!</v>
      </c>
    </row>
    <row r="388" spans="1:26" s="254" customFormat="1">
      <c r="A388" s="175" t="str">
        <f t="shared" si="44"/>
        <v/>
      </c>
      <c r="B388" s="265" t="str">
        <f t="shared" si="45"/>
        <v>04</v>
      </c>
      <c r="C388" s="244" t="str">
        <f t="shared" si="46"/>
        <v>04_UKxxx_CA_13C6Glc_100ugWGP_ddmmmyy_UKy_AL_slice-media-0h</v>
      </c>
      <c r="D388" s="310"/>
      <c r="E388" s="310"/>
      <c r="F388" s="266">
        <f t="shared" si="51"/>
        <v>0</v>
      </c>
      <c r="G388" s="311"/>
      <c r="H388" s="254" t="s">
        <v>361</v>
      </c>
      <c r="J388" s="311"/>
      <c r="K388" s="254" t="s">
        <v>361</v>
      </c>
      <c r="M388" s="310"/>
      <c r="N388" s="254" t="s">
        <v>361</v>
      </c>
      <c r="P388" s="311"/>
      <c r="Q388" s="254" t="s">
        <v>361</v>
      </c>
      <c r="S388" s="311"/>
      <c r="T388" s="254" t="s">
        <v>361</v>
      </c>
      <c r="V388" s="219">
        <f t="shared" si="47"/>
        <v>0</v>
      </c>
      <c r="W388" s="267">
        <f t="shared" si="52"/>
        <v>0</v>
      </c>
      <c r="X388" s="267" t="e">
        <f t="shared" si="48"/>
        <v>#DIV/0!</v>
      </c>
      <c r="Y388" s="267" t="e">
        <f t="shared" si="49"/>
        <v>#DIV/0!</v>
      </c>
      <c r="Z388" s="267" t="e">
        <f t="shared" si="50"/>
        <v>#DIV/0!</v>
      </c>
    </row>
    <row r="389" spans="1:26" s="254" customFormat="1">
      <c r="A389" s="175" t="str">
        <f t="shared" si="44"/>
        <v/>
      </c>
      <c r="B389" s="265" t="str">
        <f t="shared" si="45"/>
        <v>05</v>
      </c>
      <c r="C389" s="244" t="str">
        <f t="shared" si="46"/>
        <v>05_UKxxx_CA_13C6Glc_100ugWGP_ddmmmyy_UKy_AL_slice-media-0h</v>
      </c>
      <c r="D389" s="310"/>
      <c r="E389" s="310"/>
      <c r="F389" s="266">
        <f t="shared" si="51"/>
        <v>0</v>
      </c>
      <c r="G389" s="311"/>
      <c r="H389" s="254" t="s">
        <v>361</v>
      </c>
      <c r="J389" s="311"/>
      <c r="K389" s="254" t="s">
        <v>361</v>
      </c>
      <c r="M389" s="310"/>
      <c r="N389" s="254" t="s">
        <v>361</v>
      </c>
      <c r="P389" s="311"/>
      <c r="Q389" s="254" t="s">
        <v>361</v>
      </c>
      <c r="S389" s="311"/>
      <c r="T389" s="254" t="s">
        <v>361</v>
      </c>
      <c r="V389" s="219">
        <f t="shared" si="47"/>
        <v>0</v>
      </c>
      <c r="W389" s="267">
        <f t="shared" si="52"/>
        <v>0</v>
      </c>
      <c r="X389" s="267" t="e">
        <f t="shared" si="48"/>
        <v>#DIV/0!</v>
      </c>
      <c r="Y389" s="267" t="e">
        <f t="shared" si="49"/>
        <v>#DIV/0!</v>
      </c>
      <c r="Z389" s="267" t="e">
        <f t="shared" si="50"/>
        <v>#DIV/0!</v>
      </c>
    </row>
    <row r="390" spans="1:26" s="254" customFormat="1">
      <c r="A390" s="175" t="str">
        <f t="shared" si="44"/>
        <v>#ignore</v>
      </c>
      <c r="B390" s="265" t="str">
        <f t="shared" si="45"/>
        <v>06</v>
      </c>
      <c r="C390" s="244" t="str">
        <f t="shared" si="46"/>
        <v>06_UKxxx___ddmmmyy_UKy_AL_slice-media-0h</v>
      </c>
      <c r="D390" s="310"/>
      <c r="E390" s="310"/>
      <c r="F390" s="266">
        <f t="shared" si="51"/>
        <v>0</v>
      </c>
      <c r="G390" s="311"/>
      <c r="H390" s="254" t="s">
        <v>361</v>
      </c>
      <c r="J390" s="311"/>
      <c r="K390" s="254" t="s">
        <v>361</v>
      </c>
      <c r="M390" s="310"/>
      <c r="N390" s="254" t="s">
        <v>361</v>
      </c>
      <c r="P390" s="311"/>
      <c r="Q390" s="254" t="s">
        <v>361</v>
      </c>
      <c r="S390" s="311"/>
      <c r="T390" s="254" t="s">
        <v>361</v>
      </c>
      <c r="V390" s="219">
        <f t="shared" si="47"/>
        <v>0</v>
      </c>
      <c r="W390" s="267">
        <f t="shared" si="52"/>
        <v>0</v>
      </c>
      <c r="X390" s="267" t="e">
        <f t="shared" si="48"/>
        <v>#DIV/0!</v>
      </c>
      <c r="Y390" s="267" t="e">
        <f t="shared" si="49"/>
        <v>#DIV/0!</v>
      </c>
      <c r="Z390" s="267" t="e">
        <f t="shared" si="50"/>
        <v>#DIV/0!</v>
      </c>
    </row>
    <row r="391" spans="1:26" s="254" customFormat="1">
      <c r="A391" s="175" t="str">
        <f t="shared" si="44"/>
        <v>#ignore</v>
      </c>
      <c r="B391" s="265" t="str">
        <f t="shared" si="45"/>
        <v>07</v>
      </c>
      <c r="C391" s="244" t="str">
        <f t="shared" si="46"/>
        <v>07_UKxxx___ddmmmyy_UKy_AL_slice-media-0h</v>
      </c>
      <c r="D391" s="310"/>
      <c r="E391" s="310"/>
      <c r="F391" s="266">
        <f t="shared" si="51"/>
        <v>0</v>
      </c>
      <c r="G391" s="311"/>
      <c r="H391" s="254" t="s">
        <v>361</v>
      </c>
      <c r="J391" s="311"/>
      <c r="K391" s="254" t="s">
        <v>361</v>
      </c>
      <c r="M391" s="310"/>
      <c r="N391" s="254" t="s">
        <v>361</v>
      </c>
      <c r="P391" s="311"/>
      <c r="Q391" s="254" t="s">
        <v>361</v>
      </c>
      <c r="S391" s="311"/>
      <c r="T391" s="254" t="s">
        <v>361</v>
      </c>
      <c r="V391" s="219">
        <f t="shared" si="47"/>
        <v>0</v>
      </c>
      <c r="W391" s="267">
        <f t="shared" si="52"/>
        <v>0</v>
      </c>
      <c r="X391" s="267" t="e">
        <f t="shared" si="48"/>
        <v>#DIV/0!</v>
      </c>
      <c r="Y391" s="267" t="e">
        <f t="shared" si="49"/>
        <v>#DIV/0!</v>
      </c>
      <c r="Z391" s="267" t="e">
        <f t="shared" si="50"/>
        <v>#DIV/0!</v>
      </c>
    </row>
    <row r="392" spans="1:26" s="254" customFormat="1">
      <c r="A392" s="175" t="str">
        <f t="shared" si="44"/>
        <v>#ignore</v>
      </c>
      <c r="B392" s="265" t="str">
        <f t="shared" si="45"/>
        <v>08</v>
      </c>
      <c r="C392" s="244" t="str">
        <f t="shared" si="46"/>
        <v>08_UKxxx___ddmmmyy_UKy_AL_slice-media-0h</v>
      </c>
      <c r="D392" s="310"/>
      <c r="E392" s="310"/>
      <c r="F392" s="266">
        <f t="shared" si="51"/>
        <v>0</v>
      </c>
      <c r="G392" s="311"/>
      <c r="H392" s="254" t="s">
        <v>361</v>
      </c>
      <c r="J392" s="311"/>
      <c r="K392" s="254" t="s">
        <v>361</v>
      </c>
      <c r="M392" s="310"/>
      <c r="N392" s="254" t="s">
        <v>361</v>
      </c>
      <c r="P392" s="311"/>
      <c r="Q392" s="254" t="s">
        <v>361</v>
      </c>
      <c r="S392" s="311"/>
      <c r="T392" s="254" t="s">
        <v>361</v>
      </c>
      <c r="V392" s="219">
        <f t="shared" si="47"/>
        <v>0</v>
      </c>
      <c r="W392" s="267">
        <f t="shared" si="52"/>
        <v>0</v>
      </c>
      <c r="X392" s="267" t="e">
        <f t="shared" si="48"/>
        <v>#DIV/0!</v>
      </c>
      <c r="Y392" s="267" t="e">
        <f t="shared" si="49"/>
        <v>#DIV/0!</v>
      </c>
      <c r="Z392" s="267" t="e">
        <f t="shared" si="50"/>
        <v>#DIV/0!</v>
      </c>
    </row>
    <row r="393" spans="1:26" s="254" customFormat="1">
      <c r="A393" s="175" t="str">
        <f t="shared" si="44"/>
        <v>#ignore</v>
      </c>
      <c r="B393" s="265" t="str">
        <f t="shared" si="45"/>
        <v>09</v>
      </c>
      <c r="C393" s="244" t="str">
        <f t="shared" si="46"/>
        <v>09_UKxxx___ddmmmyy_UKy_AL_slice-media-0h</v>
      </c>
      <c r="D393" s="310"/>
      <c r="E393" s="310"/>
      <c r="F393" s="266">
        <f t="shared" si="51"/>
        <v>0</v>
      </c>
      <c r="G393" s="311"/>
      <c r="H393" s="254" t="s">
        <v>361</v>
      </c>
      <c r="J393" s="311"/>
      <c r="K393" s="254" t="s">
        <v>361</v>
      </c>
      <c r="M393" s="310"/>
      <c r="N393" s="254" t="s">
        <v>361</v>
      </c>
      <c r="P393" s="311"/>
      <c r="Q393" s="254" t="s">
        <v>361</v>
      </c>
      <c r="S393" s="311"/>
      <c r="T393" s="254" t="s">
        <v>361</v>
      </c>
      <c r="V393" s="219">
        <f t="shared" si="47"/>
        <v>0</v>
      </c>
      <c r="W393" s="267">
        <f t="shared" si="52"/>
        <v>0</v>
      </c>
      <c r="X393" s="267" t="e">
        <f t="shared" si="48"/>
        <v>#DIV/0!</v>
      </c>
      <c r="Y393" s="267" t="e">
        <f t="shared" si="49"/>
        <v>#DIV/0!</v>
      </c>
      <c r="Z393" s="267" t="e">
        <f t="shared" si="50"/>
        <v>#DIV/0!</v>
      </c>
    </row>
    <row r="394" spans="1:26" s="254" customFormat="1">
      <c r="A394" s="175" t="str">
        <f t="shared" si="44"/>
        <v>#ignore</v>
      </c>
      <c r="B394" s="265" t="str">
        <f t="shared" si="45"/>
        <v>10</v>
      </c>
      <c r="C394" s="244" t="str">
        <f t="shared" si="46"/>
        <v>10_UKxxx___ddmmmyy_UKy_AL_slice-media-0h</v>
      </c>
      <c r="D394" s="310"/>
      <c r="E394" s="310"/>
      <c r="F394" s="266">
        <f t="shared" si="51"/>
        <v>0</v>
      </c>
      <c r="G394" s="311"/>
      <c r="H394" s="254" t="s">
        <v>361</v>
      </c>
      <c r="J394" s="311"/>
      <c r="K394" s="254" t="s">
        <v>361</v>
      </c>
      <c r="M394" s="310"/>
      <c r="N394" s="254" t="s">
        <v>361</v>
      </c>
      <c r="P394" s="311"/>
      <c r="Q394" s="254" t="s">
        <v>361</v>
      </c>
      <c r="S394" s="311"/>
      <c r="T394" s="254" t="s">
        <v>361</v>
      </c>
      <c r="V394" s="219">
        <f t="shared" si="47"/>
        <v>0</v>
      </c>
      <c r="W394" s="267">
        <f t="shared" si="52"/>
        <v>0</v>
      </c>
      <c r="X394" s="267" t="e">
        <f t="shared" si="48"/>
        <v>#DIV/0!</v>
      </c>
      <c r="Y394" s="267" t="e">
        <f t="shared" si="49"/>
        <v>#DIV/0!</v>
      </c>
      <c r="Z394" s="267" t="e">
        <f t="shared" si="50"/>
        <v>#DIV/0!</v>
      </c>
    </row>
    <row r="395" spans="1:26" s="254" customFormat="1">
      <c r="A395" s="175" t="str">
        <f t="shared" si="44"/>
        <v>#ignore</v>
      </c>
      <c r="B395" s="265" t="str">
        <f t="shared" si="45"/>
        <v>11</v>
      </c>
      <c r="C395" s="244" t="str">
        <f t="shared" si="46"/>
        <v>11_UKxxx___ddmmmyy_UKy_AL_slice-media-0h</v>
      </c>
      <c r="D395" s="310"/>
      <c r="E395" s="310"/>
      <c r="F395" s="266">
        <f t="shared" si="51"/>
        <v>0</v>
      </c>
      <c r="G395" s="311"/>
      <c r="H395" s="254" t="s">
        <v>361</v>
      </c>
      <c r="J395" s="311"/>
      <c r="K395" s="254" t="s">
        <v>361</v>
      </c>
      <c r="M395" s="310"/>
      <c r="N395" s="254" t="s">
        <v>361</v>
      </c>
      <c r="P395" s="311"/>
      <c r="Q395" s="254" t="s">
        <v>361</v>
      </c>
      <c r="S395" s="311"/>
      <c r="T395" s="254" t="s">
        <v>361</v>
      </c>
      <c r="V395" s="219">
        <f t="shared" si="47"/>
        <v>0</v>
      </c>
      <c r="W395" s="267">
        <f t="shared" si="52"/>
        <v>0</v>
      </c>
      <c r="X395" s="267" t="e">
        <f t="shared" si="48"/>
        <v>#DIV/0!</v>
      </c>
      <c r="Y395" s="267" t="e">
        <f t="shared" si="49"/>
        <v>#DIV/0!</v>
      </c>
      <c r="Z395" s="267" t="e">
        <f t="shared" si="50"/>
        <v>#DIV/0!</v>
      </c>
    </row>
    <row r="396" spans="1:26" s="254" customFormat="1">
      <c r="A396" s="175" t="str">
        <f t="shared" si="44"/>
        <v>#ignore</v>
      </c>
      <c r="B396" s="265" t="str">
        <f t="shared" si="45"/>
        <v>12</v>
      </c>
      <c r="C396" s="244" t="str">
        <f t="shared" si="46"/>
        <v>12_UKxxx___ddmmmyy_UKy_AL_slice-media-0h</v>
      </c>
      <c r="D396" s="310"/>
      <c r="E396" s="310"/>
      <c r="F396" s="266">
        <f t="shared" si="51"/>
        <v>0</v>
      </c>
      <c r="G396" s="311"/>
      <c r="H396" s="254" t="s">
        <v>361</v>
      </c>
      <c r="J396" s="311"/>
      <c r="K396" s="254" t="s">
        <v>361</v>
      </c>
      <c r="M396" s="310"/>
      <c r="N396" s="254" t="s">
        <v>361</v>
      </c>
      <c r="P396" s="311"/>
      <c r="Q396" s="254" t="s">
        <v>361</v>
      </c>
      <c r="S396" s="311"/>
      <c r="T396" s="254" t="s">
        <v>361</v>
      </c>
      <c r="V396" s="219">
        <f t="shared" si="47"/>
        <v>0</v>
      </c>
      <c r="W396" s="267">
        <f t="shared" si="52"/>
        <v>0</v>
      </c>
      <c r="X396" s="267" t="e">
        <f t="shared" si="48"/>
        <v>#DIV/0!</v>
      </c>
      <c r="Y396" s="267" t="e">
        <f t="shared" si="49"/>
        <v>#DIV/0!</v>
      </c>
      <c r="Z396" s="267" t="e">
        <f t="shared" si="50"/>
        <v>#DIV/0!</v>
      </c>
    </row>
    <row r="397" spans="1:26" s="254" customFormat="1">
      <c r="A397" s="175" t="str">
        <f t="shared" si="44"/>
        <v>#ignore</v>
      </c>
      <c r="B397" s="265" t="str">
        <f t="shared" si="45"/>
        <v>13</v>
      </c>
      <c r="C397" s="244" t="str">
        <f t="shared" si="46"/>
        <v>13_UKxxx___ddmmmyy_UKy_AL_slice-media-0h</v>
      </c>
      <c r="D397" s="310"/>
      <c r="E397" s="310"/>
      <c r="F397" s="266">
        <f t="shared" si="51"/>
        <v>0</v>
      </c>
      <c r="G397" s="311"/>
      <c r="H397" s="254" t="s">
        <v>361</v>
      </c>
      <c r="J397" s="311"/>
      <c r="K397" s="254" t="s">
        <v>361</v>
      </c>
      <c r="M397" s="310"/>
      <c r="N397" s="254" t="s">
        <v>361</v>
      </c>
      <c r="P397" s="311"/>
      <c r="Q397" s="254" t="s">
        <v>361</v>
      </c>
      <c r="S397" s="311"/>
      <c r="T397" s="254" t="s">
        <v>361</v>
      </c>
      <c r="V397" s="219">
        <f t="shared" si="47"/>
        <v>0</v>
      </c>
      <c r="W397" s="267">
        <f t="shared" si="52"/>
        <v>0</v>
      </c>
      <c r="X397" s="267" t="e">
        <f t="shared" si="48"/>
        <v>#DIV/0!</v>
      </c>
      <c r="Y397" s="267" t="e">
        <f t="shared" si="49"/>
        <v>#DIV/0!</v>
      </c>
      <c r="Z397" s="267" t="e">
        <f t="shared" si="50"/>
        <v>#DIV/0!</v>
      </c>
    </row>
    <row r="398" spans="1:26" s="254" customFormat="1">
      <c r="A398" s="175" t="str">
        <f t="shared" si="44"/>
        <v>#ignore</v>
      </c>
      <c r="B398" s="265" t="str">
        <f t="shared" si="45"/>
        <v>14</v>
      </c>
      <c r="C398" s="244" t="str">
        <f t="shared" si="46"/>
        <v>14_UKxxx___ddmmmyy_UKy_AL_slice-media-0h</v>
      </c>
      <c r="D398" s="310"/>
      <c r="E398" s="310"/>
      <c r="F398" s="266">
        <f t="shared" si="51"/>
        <v>0</v>
      </c>
      <c r="G398" s="311"/>
      <c r="H398" s="254" t="s">
        <v>361</v>
      </c>
      <c r="J398" s="311"/>
      <c r="K398" s="254" t="s">
        <v>361</v>
      </c>
      <c r="M398" s="310"/>
      <c r="N398" s="254" t="s">
        <v>361</v>
      </c>
      <c r="P398" s="311"/>
      <c r="Q398" s="254" t="s">
        <v>361</v>
      </c>
      <c r="S398" s="311"/>
      <c r="T398" s="254" t="s">
        <v>361</v>
      </c>
      <c r="V398" s="219">
        <f t="shared" si="47"/>
        <v>0</v>
      </c>
      <c r="W398" s="267">
        <f t="shared" si="52"/>
        <v>0</v>
      </c>
      <c r="X398" s="267" t="e">
        <f t="shared" si="48"/>
        <v>#DIV/0!</v>
      </c>
      <c r="Y398" s="267" t="e">
        <f t="shared" si="49"/>
        <v>#DIV/0!</v>
      </c>
      <c r="Z398" s="267" t="e">
        <f t="shared" si="50"/>
        <v>#DIV/0!</v>
      </c>
    </row>
    <row r="399" spans="1:26" s="254" customFormat="1">
      <c r="A399" s="175" t="str">
        <f t="shared" si="44"/>
        <v>#ignore</v>
      </c>
      <c r="B399" s="265" t="str">
        <f t="shared" si="45"/>
        <v>15</v>
      </c>
      <c r="C399" s="244" t="str">
        <f t="shared" si="46"/>
        <v>15_UKxxx___ddmmmyy_UKy_AL_slice-media-0h</v>
      </c>
      <c r="D399" s="310"/>
      <c r="E399" s="310"/>
      <c r="F399" s="266">
        <f t="shared" si="51"/>
        <v>0</v>
      </c>
      <c r="G399" s="311"/>
      <c r="H399" s="254" t="s">
        <v>361</v>
      </c>
      <c r="J399" s="311"/>
      <c r="K399" s="254" t="s">
        <v>361</v>
      </c>
      <c r="M399" s="310"/>
      <c r="N399" s="254" t="s">
        <v>361</v>
      </c>
      <c r="P399" s="311"/>
      <c r="Q399" s="254" t="s">
        <v>361</v>
      </c>
      <c r="S399" s="311"/>
      <c r="T399" s="254" t="s">
        <v>361</v>
      </c>
      <c r="V399" s="219">
        <f t="shared" si="47"/>
        <v>0</v>
      </c>
      <c r="W399" s="267">
        <f t="shared" si="52"/>
        <v>0</v>
      </c>
      <c r="X399" s="267" t="e">
        <f t="shared" si="48"/>
        <v>#DIV/0!</v>
      </c>
      <c r="Y399" s="267" t="e">
        <f t="shared" si="49"/>
        <v>#DIV/0!</v>
      </c>
      <c r="Z399" s="267" t="e">
        <f t="shared" si="50"/>
        <v>#DIV/0!</v>
      </c>
    </row>
    <row r="400" spans="1:26" s="254" customFormat="1">
      <c r="A400" s="175" t="str">
        <f t="shared" si="44"/>
        <v>#ignore</v>
      </c>
      <c r="B400" s="265" t="str">
        <f t="shared" si="45"/>
        <v>16</v>
      </c>
      <c r="C400" s="244" t="str">
        <f t="shared" si="46"/>
        <v>16_UKxxx___ddmmmyy_UKy_AL_slice-media-0h</v>
      </c>
      <c r="D400" s="310"/>
      <c r="E400" s="310"/>
      <c r="F400" s="266">
        <f t="shared" si="51"/>
        <v>0</v>
      </c>
      <c r="G400" s="311"/>
      <c r="H400" s="254" t="s">
        <v>361</v>
      </c>
      <c r="J400" s="311"/>
      <c r="K400" s="254" t="s">
        <v>361</v>
      </c>
      <c r="M400" s="310"/>
      <c r="N400" s="254" t="s">
        <v>361</v>
      </c>
      <c r="P400" s="311"/>
      <c r="Q400" s="254" t="s">
        <v>361</v>
      </c>
      <c r="S400" s="311"/>
      <c r="T400" s="254" t="s">
        <v>361</v>
      </c>
      <c r="V400" s="219">
        <f t="shared" si="47"/>
        <v>0</v>
      </c>
      <c r="W400" s="267">
        <f t="shared" si="52"/>
        <v>0</v>
      </c>
      <c r="X400" s="267" t="e">
        <f t="shared" si="48"/>
        <v>#DIV/0!</v>
      </c>
      <c r="Y400" s="267" t="e">
        <f t="shared" si="49"/>
        <v>#DIV/0!</v>
      </c>
      <c r="Z400" s="267" t="e">
        <f t="shared" si="50"/>
        <v>#DIV/0!</v>
      </c>
    </row>
    <row r="401" spans="1:26" s="254" customFormat="1">
      <c r="A401" s="175" t="str">
        <f t="shared" si="44"/>
        <v>#ignore</v>
      </c>
      <c r="B401" s="265" t="str">
        <f t="shared" si="45"/>
        <v>17</v>
      </c>
      <c r="C401" s="244" t="str">
        <f t="shared" si="46"/>
        <v>17_UKxxx___ddmmmyy_UKy_AL_slice-media-0h</v>
      </c>
      <c r="D401" s="310"/>
      <c r="E401" s="310"/>
      <c r="F401" s="266">
        <f t="shared" si="51"/>
        <v>0</v>
      </c>
      <c r="G401" s="311"/>
      <c r="H401" s="254" t="s">
        <v>361</v>
      </c>
      <c r="J401" s="311"/>
      <c r="K401" s="254" t="s">
        <v>361</v>
      </c>
      <c r="M401" s="310"/>
      <c r="N401" s="254" t="s">
        <v>361</v>
      </c>
      <c r="P401" s="311"/>
      <c r="Q401" s="254" t="s">
        <v>361</v>
      </c>
      <c r="S401" s="311"/>
      <c r="T401" s="254" t="s">
        <v>361</v>
      </c>
      <c r="V401" s="219">
        <f t="shared" si="47"/>
        <v>0</v>
      </c>
      <c r="W401" s="267">
        <f t="shared" si="52"/>
        <v>0</v>
      </c>
      <c r="X401" s="267" t="e">
        <f t="shared" si="48"/>
        <v>#DIV/0!</v>
      </c>
      <c r="Y401" s="267" t="e">
        <f t="shared" si="49"/>
        <v>#DIV/0!</v>
      </c>
      <c r="Z401" s="267" t="e">
        <f t="shared" si="50"/>
        <v>#DIV/0!</v>
      </c>
    </row>
    <row r="402" spans="1:26" s="254" customFormat="1">
      <c r="A402" s="175" t="str">
        <f t="shared" si="44"/>
        <v/>
      </c>
      <c r="B402" s="265" t="str">
        <f t="shared" si="45"/>
        <v>31</v>
      </c>
      <c r="C402" s="244" t="str">
        <f t="shared" si="46"/>
        <v>31_UKxxx_N_13C6Glc_Ctl_ddmmmyy_UKy_AL_slice-media-0h</v>
      </c>
      <c r="D402" s="310"/>
      <c r="E402" s="310"/>
      <c r="F402" s="266">
        <f t="shared" si="51"/>
        <v>0</v>
      </c>
      <c r="G402" s="311"/>
      <c r="H402" s="254" t="s">
        <v>361</v>
      </c>
      <c r="J402" s="311"/>
      <c r="K402" s="254" t="s">
        <v>361</v>
      </c>
      <c r="M402" s="310"/>
      <c r="N402" s="254" t="s">
        <v>361</v>
      </c>
      <c r="P402" s="311"/>
      <c r="Q402" s="254" t="s">
        <v>361</v>
      </c>
      <c r="S402" s="311"/>
      <c r="T402" s="254" t="s">
        <v>361</v>
      </c>
      <c r="V402" s="219">
        <f t="shared" si="47"/>
        <v>0</v>
      </c>
      <c r="W402" s="267">
        <f t="shared" si="52"/>
        <v>0</v>
      </c>
      <c r="X402" s="267" t="e">
        <f t="shared" si="48"/>
        <v>#DIV/0!</v>
      </c>
      <c r="Y402" s="267" t="e">
        <f t="shared" si="49"/>
        <v>#DIV/0!</v>
      </c>
      <c r="Z402" s="267" t="e">
        <f t="shared" si="50"/>
        <v>#DIV/0!</v>
      </c>
    </row>
    <row r="403" spans="1:26" s="254" customFormat="1">
      <c r="A403" s="175" t="str">
        <f t="shared" si="44"/>
        <v/>
      </c>
      <c r="B403" s="265" t="str">
        <f t="shared" si="45"/>
        <v>32</v>
      </c>
      <c r="C403" s="244" t="str">
        <f t="shared" si="46"/>
        <v>32_UKxxx_N_13C6Glc_Ctl_ddmmmyy_UKy_AL_slice-media-0h</v>
      </c>
      <c r="D403" s="310"/>
      <c r="E403" s="310"/>
      <c r="F403" s="266">
        <f t="shared" si="51"/>
        <v>0</v>
      </c>
      <c r="G403" s="311"/>
      <c r="H403" s="254" t="s">
        <v>361</v>
      </c>
      <c r="J403" s="311"/>
      <c r="K403" s="254" t="s">
        <v>361</v>
      </c>
      <c r="M403" s="310"/>
      <c r="N403" s="254" t="s">
        <v>361</v>
      </c>
      <c r="P403" s="311"/>
      <c r="Q403" s="254" t="s">
        <v>361</v>
      </c>
      <c r="S403" s="311"/>
      <c r="T403" s="254" t="s">
        <v>361</v>
      </c>
      <c r="V403" s="219">
        <f t="shared" si="47"/>
        <v>0</v>
      </c>
      <c r="W403" s="267">
        <f t="shared" si="52"/>
        <v>0</v>
      </c>
      <c r="X403" s="267" t="e">
        <f t="shared" si="48"/>
        <v>#DIV/0!</v>
      </c>
      <c r="Y403" s="267" t="e">
        <f t="shared" si="49"/>
        <v>#DIV/0!</v>
      </c>
      <c r="Z403" s="267" t="e">
        <f t="shared" si="50"/>
        <v>#DIV/0!</v>
      </c>
    </row>
    <row r="404" spans="1:26" s="254" customFormat="1">
      <c r="A404" s="175" t="str">
        <f t="shared" si="44"/>
        <v/>
      </c>
      <c r="B404" s="265" t="str">
        <f t="shared" si="45"/>
        <v>33</v>
      </c>
      <c r="C404" s="244" t="str">
        <f t="shared" si="46"/>
        <v>33_UKxxx_N_13C6Glc_100ugWGP_ddmmmyy_UKy_AL_slice-media-0h</v>
      </c>
      <c r="D404" s="310"/>
      <c r="E404" s="310"/>
      <c r="F404" s="266">
        <f t="shared" si="51"/>
        <v>0</v>
      </c>
      <c r="G404" s="311"/>
      <c r="H404" s="254" t="s">
        <v>361</v>
      </c>
      <c r="J404" s="311"/>
      <c r="K404" s="254" t="s">
        <v>361</v>
      </c>
      <c r="M404" s="310"/>
      <c r="N404" s="254" t="s">
        <v>361</v>
      </c>
      <c r="P404" s="311"/>
      <c r="Q404" s="254" t="s">
        <v>361</v>
      </c>
      <c r="S404" s="311"/>
      <c r="T404" s="254" t="s">
        <v>361</v>
      </c>
      <c r="V404" s="219">
        <f t="shared" si="47"/>
        <v>0</v>
      </c>
      <c r="W404" s="267">
        <f t="shared" si="52"/>
        <v>0</v>
      </c>
      <c r="X404" s="267" t="e">
        <f t="shared" si="48"/>
        <v>#DIV/0!</v>
      </c>
      <c r="Y404" s="267" t="e">
        <f t="shared" si="49"/>
        <v>#DIV/0!</v>
      </c>
      <c r="Z404" s="267" t="e">
        <f t="shared" si="50"/>
        <v>#DIV/0!</v>
      </c>
    </row>
    <row r="405" spans="1:26" s="254" customFormat="1">
      <c r="A405" s="175" t="str">
        <f t="shared" si="44"/>
        <v/>
      </c>
      <c r="B405" s="265" t="str">
        <f t="shared" si="45"/>
        <v>34</v>
      </c>
      <c r="C405" s="244" t="str">
        <f t="shared" si="46"/>
        <v>34_UKxxx_N_13C6Glc_100ugWGP_ddmmmyy_UKy_AL_slice-media-0h</v>
      </c>
      <c r="D405" s="310"/>
      <c r="E405" s="310"/>
      <c r="F405" s="266">
        <f t="shared" si="51"/>
        <v>0</v>
      </c>
      <c r="G405" s="311"/>
      <c r="H405" s="254" t="s">
        <v>361</v>
      </c>
      <c r="J405" s="311"/>
      <c r="K405" s="254" t="s">
        <v>361</v>
      </c>
      <c r="M405" s="310"/>
      <c r="N405" s="254" t="s">
        <v>361</v>
      </c>
      <c r="P405" s="311"/>
      <c r="Q405" s="254" t="s">
        <v>361</v>
      </c>
      <c r="S405" s="311"/>
      <c r="T405" s="254" t="s">
        <v>361</v>
      </c>
      <c r="V405" s="219">
        <f t="shared" si="47"/>
        <v>0</v>
      </c>
      <c r="W405" s="267">
        <f t="shared" si="52"/>
        <v>0</v>
      </c>
      <c r="X405" s="267" t="e">
        <f t="shared" si="48"/>
        <v>#DIV/0!</v>
      </c>
      <c r="Y405" s="267" t="e">
        <f t="shared" si="49"/>
        <v>#DIV/0!</v>
      </c>
      <c r="Z405" s="267" t="e">
        <f t="shared" si="50"/>
        <v>#DIV/0!</v>
      </c>
    </row>
    <row r="406" spans="1:26" s="254" customFormat="1">
      <c r="A406" s="175" t="str">
        <f t="shared" si="44"/>
        <v/>
      </c>
      <c r="B406" s="265" t="str">
        <f t="shared" si="45"/>
        <v>35</v>
      </c>
      <c r="C406" s="244" t="str">
        <f t="shared" si="46"/>
        <v>35_UKxxx_N_13C6Glc_100ugWGP_ddmmmyy_UKy_AL_slice-media-0h</v>
      </c>
      <c r="D406" s="310"/>
      <c r="E406" s="310"/>
      <c r="F406" s="266">
        <f t="shared" si="51"/>
        <v>0</v>
      </c>
      <c r="G406" s="311"/>
      <c r="H406" s="254" t="s">
        <v>361</v>
      </c>
      <c r="J406" s="311"/>
      <c r="K406" s="254" t="s">
        <v>361</v>
      </c>
      <c r="M406" s="310"/>
      <c r="N406" s="254" t="s">
        <v>361</v>
      </c>
      <c r="P406" s="311"/>
      <c r="Q406" s="254" t="s">
        <v>361</v>
      </c>
      <c r="S406" s="311"/>
      <c r="T406" s="254" t="s">
        <v>361</v>
      </c>
      <c r="V406" s="219">
        <f t="shared" si="47"/>
        <v>0</v>
      </c>
      <c r="W406" s="267">
        <f t="shared" si="52"/>
        <v>0</v>
      </c>
      <c r="X406" s="267" t="e">
        <f t="shared" si="48"/>
        <v>#DIV/0!</v>
      </c>
      <c r="Y406" s="267" t="e">
        <f t="shared" si="49"/>
        <v>#DIV/0!</v>
      </c>
      <c r="Z406" s="267" t="e">
        <f t="shared" si="50"/>
        <v>#DIV/0!</v>
      </c>
    </row>
    <row r="407" spans="1:26" s="254" customFormat="1">
      <c r="A407" s="175" t="str">
        <f t="shared" si="44"/>
        <v>#ignore</v>
      </c>
      <c r="B407" s="265" t="str">
        <f t="shared" si="45"/>
        <v>36</v>
      </c>
      <c r="C407" s="244" t="str">
        <f t="shared" si="46"/>
        <v>36_UKxxx___ddmmmyy_UKy_AL_slice-media-0h</v>
      </c>
      <c r="D407" s="310"/>
      <c r="E407" s="310"/>
      <c r="F407" s="266">
        <f t="shared" si="51"/>
        <v>0</v>
      </c>
      <c r="G407" s="311"/>
      <c r="H407" s="254" t="s">
        <v>361</v>
      </c>
      <c r="J407" s="311"/>
      <c r="K407" s="254" t="s">
        <v>361</v>
      </c>
      <c r="M407" s="310"/>
      <c r="N407" s="254" t="s">
        <v>361</v>
      </c>
      <c r="P407" s="311"/>
      <c r="Q407" s="254" t="s">
        <v>361</v>
      </c>
      <c r="S407" s="311"/>
      <c r="T407" s="254" t="s">
        <v>361</v>
      </c>
      <c r="V407" s="219">
        <f t="shared" si="47"/>
        <v>0</v>
      </c>
      <c r="W407" s="267">
        <f t="shared" si="52"/>
        <v>0</v>
      </c>
      <c r="X407" s="267" t="e">
        <f t="shared" si="48"/>
        <v>#DIV/0!</v>
      </c>
      <c r="Y407" s="267" t="e">
        <f t="shared" si="49"/>
        <v>#DIV/0!</v>
      </c>
      <c r="Z407" s="267" t="e">
        <f t="shared" si="50"/>
        <v>#DIV/0!</v>
      </c>
    </row>
    <row r="408" spans="1:26" s="254" customFormat="1">
      <c r="A408" s="175" t="str">
        <f t="shared" si="44"/>
        <v>#ignore</v>
      </c>
      <c r="B408" s="265" t="str">
        <f t="shared" si="45"/>
        <v>37</v>
      </c>
      <c r="C408" s="244" t="str">
        <f t="shared" si="46"/>
        <v>37_UKxxx___ddmmmyy_UKy_AL_slice-media-0h</v>
      </c>
      <c r="D408" s="310"/>
      <c r="E408" s="310"/>
      <c r="F408" s="266">
        <f t="shared" si="51"/>
        <v>0</v>
      </c>
      <c r="G408" s="311"/>
      <c r="H408" s="254" t="s">
        <v>361</v>
      </c>
      <c r="J408" s="311"/>
      <c r="K408" s="254" t="s">
        <v>361</v>
      </c>
      <c r="M408" s="310"/>
      <c r="N408" s="254" t="s">
        <v>361</v>
      </c>
      <c r="P408" s="311"/>
      <c r="Q408" s="254" t="s">
        <v>361</v>
      </c>
      <c r="S408" s="311"/>
      <c r="T408" s="254" t="s">
        <v>361</v>
      </c>
      <c r="V408" s="219">
        <f t="shared" si="47"/>
        <v>0</v>
      </c>
      <c r="W408" s="267">
        <f t="shared" si="52"/>
        <v>0</v>
      </c>
      <c r="X408" s="267" t="e">
        <f t="shared" si="48"/>
        <v>#DIV/0!</v>
      </c>
      <c r="Y408" s="267" t="e">
        <f t="shared" si="49"/>
        <v>#DIV/0!</v>
      </c>
      <c r="Z408" s="267" t="e">
        <f t="shared" si="50"/>
        <v>#DIV/0!</v>
      </c>
    </row>
    <row r="409" spans="1:26" s="254" customFormat="1">
      <c r="A409" s="175" t="str">
        <f t="shared" si="44"/>
        <v>#ignore</v>
      </c>
      <c r="B409" s="265" t="str">
        <f t="shared" si="45"/>
        <v>38</v>
      </c>
      <c r="C409" s="244" t="str">
        <f t="shared" si="46"/>
        <v>38_UKxxx___ddmmmyy_UKy_AL_slice-media-0h</v>
      </c>
      <c r="D409" s="310"/>
      <c r="E409" s="310"/>
      <c r="F409" s="266">
        <f t="shared" si="51"/>
        <v>0</v>
      </c>
      <c r="G409" s="311"/>
      <c r="H409" s="254" t="s">
        <v>361</v>
      </c>
      <c r="J409" s="311"/>
      <c r="K409" s="254" t="s">
        <v>361</v>
      </c>
      <c r="M409" s="310"/>
      <c r="N409" s="254" t="s">
        <v>361</v>
      </c>
      <c r="P409" s="311"/>
      <c r="Q409" s="254" t="s">
        <v>361</v>
      </c>
      <c r="S409" s="311"/>
      <c r="T409" s="254" t="s">
        <v>361</v>
      </c>
      <c r="V409" s="219">
        <f t="shared" si="47"/>
        <v>0</v>
      </c>
      <c r="W409" s="267">
        <f t="shared" si="52"/>
        <v>0</v>
      </c>
      <c r="X409" s="267" t="e">
        <f t="shared" si="48"/>
        <v>#DIV/0!</v>
      </c>
      <c r="Y409" s="267" t="e">
        <f t="shared" si="49"/>
        <v>#DIV/0!</v>
      </c>
      <c r="Z409" s="267" t="e">
        <f t="shared" si="50"/>
        <v>#DIV/0!</v>
      </c>
    </row>
    <row r="410" spans="1:26" s="254" customFormat="1">
      <c r="A410" s="175" t="str">
        <f t="shared" si="44"/>
        <v>#ignore</v>
      </c>
      <c r="B410" s="265" t="str">
        <f t="shared" si="45"/>
        <v>39</v>
      </c>
      <c r="C410" s="244" t="str">
        <f t="shared" si="46"/>
        <v>39_UKxxx___ddmmmyy_UKy_AL_slice-media-0h</v>
      </c>
      <c r="D410" s="310"/>
      <c r="E410" s="310"/>
      <c r="F410" s="266">
        <f t="shared" si="51"/>
        <v>0</v>
      </c>
      <c r="G410" s="311"/>
      <c r="H410" s="254" t="s">
        <v>361</v>
      </c>
      <c r="J410" s="311"/>
      <c r="K410" s="254" t="s">
        <v>361</v>
      </c>
      <c r="M410" s="310"/>
      <c r="N410" s="254" t="s">
        <v>361</v>
      </c>
      <c r="P410" s="311"/>
      <c r="Q410" s="254" t="s">
        <v>361</v>
      </c>
      <c r="S410" s="311"/>
      <c r="T410" s="254" t="s">
        <v>361</v>
      </c>
      <c r="V410" s="219">
        <f t="shared" si="47"/>
        <v>0</v>
      </c>
      <c r="W410" s="267">
        <f t="shared" si="52"/>
        <v>0</v>
      </c>
      <c r="X410" s="267" t="e">
        <f t="shared" si="48"/>
        <v>#DIV/0!</v>
      </c>
      <c r="Y410" s="267" t="e">
        <f t="shared" si="49"/>
        <v>#DIV/0!</v>
      </c>
      <c r="Z410" s="267" t="e">
        <f t="shared" si="50"/>
        <v>#DIV/0!</v>
      </c>
    </row>
    <row r="411" spans="1:26" s="254" customFormat="1">
      <c r="A411" s="175" t="str">
        <f t="shared" si="44"/>
        <v>#ignore</v>
      </c>
      <c r="B411" s="265" t="str">
        <f t="shared" si="45"/>
        <v>40</v>
      </c>
      <c r="C411" s="244" t="str">
        <f t="shared" si="46"/>
        <v>40_UKxxx___ddmmmyy_UKy_AL_slice-media-0h</v>
      </c>
      <c r="D411" s="310"/>
      <c r="E411" s="310"/>
      <c r="F411" s="266">
        <f t="shared" si="51"/>
        <v>0</v>
      </c>
      <c r="G411" s="311"/>
      <c r="H411" s="254" t="s">
        <v>361</v>
      </c>
      <c r="J411" s="311"/>
      <c r="K411" s="254" t="s">
        <v>361</v>
      </c>
      <c r="M411" s="310"/>
      <c r="N411" s="254" t="s">
        <v>361</v>
      </c>
      <c r="P411" s="311"/>
      <c r="Q411" s="254" t="s">
        <v>361</v>
      </c>
      <c r="S411" s="311"/>
      <c r="T411" s="254" t="s">
        <v>361</v>
      </c>
      <c r="V411" s="219">
        <f t="shared" si="47"/>
        <v>0</v>
      </c>
      <c r="W411" s="267">
        <f t="shared" si="52"/>
        <v>0</v>
      </c>
      <c r="X411" s="267" t="e">
        <f t="shared" si="48"/>
        <v>#DIV/0!</v>
      </c>
      <c r="Y411" s="267" t="e">
        <f t="shared" si="49"/>
        <v>#DIV/0!</v>
      </c>
      <c r="Z411" s="267" t="e">
        <f t="shared" si="50"/>
        <v>#DIV/0!</v>
      </c>
    </row>
    <row r="412" spans="1:26" s="254" customFormat="1">
      <c r="A412" s="175" t="str">
        <f t="shared" si="44"/>
        <v>#ignore</v>
      </c>
      <c r="B412" s="265" t="str">
        <f t="shared" si="45"/>
        <v>41</v>
      </c>
      <c r="C412" s="244" t="str">
        <f t="shared" si="46"/>
        <v>41_UKxxx___ddmmmyy_UKy_AL_slice-media-0h</v>
      </c>
      <c r="D412" s="310"/>
      <c r="E412" s="310"/>
      <c r="F412" s="266">
        <f t="shared" si="51"/>
        <v>0</v>
      </c>
      <c r="G412" s="311"/>
      <c r="H412" s="254" t="s">
        <v>361</v>
      </c>
      <c r="J412" s="311"/>
      <c r="K412" s="254" t="s">
        <v>361</v>
      </c>
      <c r="M412" s="310"/>
      <c r="N412" s="254" t="s">
        <v>361</v>
      </c>
      <c r="P412" s="311"/>
      <c r="Q412" s="254" t="s">
        <v>361</v>
      </c>
      <c r="S412" s="311"/>
      <c r="T412" s="254" t="s">
        <v>361</v>
      </c>
      <c r="V412" s="219">
        <f t="shared" si="47"/>
        <v>0</v>
      </c>
      <c r="W412" s="267">
        <f t="shared" si="52"/>
        <v>0</v>
      </c>
      <c r="X412" s="267" t="e">
        <f t="shared" si="48"/>
        <v>#DIV/0!</v>
      </c>
      <c r="Y412" s="267" t="e">
        <f t="shared" si="49"/>
        <v>#DIV/0!</v>
      </c>
      <c r="Z412" s="267" t="e">
        <f t="shared" si="50"/>
        <v>#DIV/0!</v>
      </c>
    </row>
    <row r="413" spans="1:26" s="254" customFormat="1">
      <c r="A413" s="175" t="str">
        <f t="shared" si="44"/>
        <v>#ignore</v>
      </c>
      <c r="B413" s="265" t="str">
        <f t="shared" si="45"/>
        <v>42</v>
      </c>
      <c r="C413" s="244" t="str">
        <f t="shared" si="46"/>
        <v>42_UKxxx___ddmmmyy_UKy_AL_slice-media-0h</v>
      </c>
      <c r="D413" s="310"/>
      <c r="E413" s="310"/>
      <c r="F413" s="266">
        <f t="shared" si="51"/>
        <v>0</v>
      </c>
      <c r="G413" s="311"/>
      <c r="H413" s="254" t="s">
        <v>361</v>
      </c>
      <c r="J413" s="311"/>
      <c r="K413" s="254" t="s">
        <v>361</v>
      </c>
      <c r="M413" s="310"/>
      <c r="N413" s="254" t="s">
        <v>361</v>
      </c>
      <c r="P413" s="311"/>
      <c r="Q413" s="254" t="s">
        <v>361</v>
      </c>
      <c r="S413" s="311"/>
      <c r="T413" s="254" t="s">
        <v>361</v>
      </c>
      <c r="V413" s="219">
        <f t="shared" si="47"/>
        <v>0</v>
      </c>
      <c r="W413" s="267">
        <f t="shared" si="52"/>
        <v>0</v>
      </c>
      <c r="X413" s="267" t="e">
        <f t="shared" si="48"/>
        <v>#DIV/0!</v>
      </c>
      <c r="Y413" s="267" t="e">
        <f t="shared" si="49"/>
        <v>#DIV/0!</v>
      </c>
      <c r="Z413" s="267" t="e">
        <f t="shared" si="50"/>
        <v>#DIV/0!</v>
      </c>
    </row>
    <row r="414" spans="1:26" s="254" customFormat="1">
      <c r="A414" s="175" t="str">
        <f t="shared" si="44"/>
        <v>#ignore</v>
      </c>
      <c r="B414" s="265" t="str">
        <f t="shared" si="45"/>
        <v>43</v>
      </c>
      <c r="C414" s="244" t="str">
        <f t="shared" si="46"/>
        <v>43_UKxxx___ddmmmyy_UKy_AL_slice-media-0h</v>
      </c>
      <c r="D414" s="310"/>
      <c r="E414" s="310"/>
      <c r="F414" s="266">
        <f t="shared" si="51"/>
        <v>0</v>
      </c>
      <c r="G414" s="311"/>
      <c r="H414" s="254" t="s">
        <v>361</v>
      </c>
      <c r="J414" s="311"/>
      <c r="K414" s="254" t="s">
        <v>361</v>
      </c>
      <c r="M414" s="310"/>
      <c r="N414" s="254" t="s">
        <v>361</v>
      </c>
      <c r="P414" s="311"/>
      <c r="Q414" s="254" t="s">
        <v>361</v>
      </c>
      <c r="S414" s="311"/>
      <c r="T414" s="254" t="s">
        <v>361</v>
      </c>
      <c r="V414" s="219">
        <f t="shared" si="47"/>
        <v>0</v>
      </c>
      <c r="W414" s="267">
        <f t="shared" si="52"/>
        <v>0</v>
      </c>
      <c r="X414" s="267" t="e">
        <f t="shared" si="48"/>
        <v>#DIV/0!</v>
      </c>
      <c r="Y414" s="267" t="e">
        <f t="shared" si="49"/>
        <v>#DIV/0!</v>
      </c>
      <c r="Z414" s="267" t="e">
        <f t="shared" si="50"/>
        <v>#DIV/0!</v>
      </c>
    </row>
    <row r="415" spans="1:26" s="254" customFormat="1">
      <c r="A415" s="175" t="str">
        <f t="shared" si="44"/>
        <v>#ignore</v>
      </c>
      <c r="B415" s="265" t="str">
        <f t="shared" si="45"/>
        <v>44</v>
      </c>
      <c r="C415" s="244" t="str">
        <f t="shared" si="46"/>
        <v>44_UKxxx___ddmmmyy_UKy_AL_slice-media-0h</v>
      </c>
      <c r="D415" s="310"/>
      <c r="E415" s="310"/>
      <c r="F415" s="266">
        <f t="shared" si="51"/>
        <v>0</v>
      </c>
      <c r="G415" s="311"/>
      <c r="H415" s="254" t="s">
        <v>361</v>
      </c>
      <c r="J415" s="311"/>
      <c r="K415" s="254" t="s">
        <v>361</v>
      </c>
      <c r="M415" s="310"/>
      <c r="N415" s="254" t="s">
        <v>361</v>
      </c>
      <c r="P415" s="311"/>
      <c r="Q415" s="254" t="s">
        <v>361</v>
      </c>
      <c r="S415" s="311"/>
      <c r="T415" s="254" t="s">
        <v>361</v>
      </c>
      <c r="V415" s="219">
        <f t="shared" si="47"/>
        <v>0</v>
      </c>
      <c r="W415" s="267">
        <f t="shared" si="52"/>
        <v>0</v>
      </c>
      <c r="X415" s="267" t="e">
        <f t="shared" si="48"/>
        <v>#DIV/0!</v>
      </c>
      <c r="Y415" s="267" t="e">
        <f t="shared" si="49"/>
        <v>#DIV/0!</v>
      </c>
      <c r="Z415" s="267" t="e">
        <f t="shared" si="50"/>
        <v>#DIV/0!</v>
      </c>
    </row>
    <row r="416" spans="1:26" s="254" customFormat="1">
      <c r="A416" s="175" t="str">
        <f t="shared" si="44"/>
        <v>#ignore</v>
      </c>
      <c r="B416" s="265" t="str">
        <f t="shared" si="45"/>
        <v>45</v>
      </c>
      <c r="C416" s="244" t="str">
        <f t="shared" si="46"/>
        <v>45_UKxxx___ddmmmyy_UKy_AL_slice-media-0h</v>
      </c>
      <c r="D416" s="310"/>
      <c r="E416" s="310"/>
      <c r="F416" s="266">
        <f t="shared" si="51"/>
        <v>0</v>
      </c>
      <c r="G416" s="311"/>
      <c r="H416" s="254" t="s">
        <v>361</v>
      </c>
      <c r="J416" s="311"/>
      <c r="K416" s="254" t="s">
        <v>361</v>
      </c>
      <c r="M416" s="310"/>
      <c r="N416" s="254" t="s">
        <v>361</v>
      </c>
      <c r="P416" s="311"/>
      <c r="Q416" s="254" t="s">
        <v>361</v>
      </c>
      <c r="S416" s="311"/>
      <c r="T416" s="254" t="s">
        <v>361</v>
      </c>
      <c r="V416" s="219">
        <f t="shared" si="47"/>
        <v>0</v>
      </c>
      <c r="W416" s="267">
        <f t="shared" si="52"/>
        <v>0</v>
      </c>
      <c r="X416" s="267" t="e">
        <f t="shared" si="48"/>
        <v>#DIV/0!</v>
      </c>
      <c r="Y416" s="267" t="e">
        <f t="shared" si="49"/>
        <v>#DIV/0!</v>
      </c>
      <c r="Z416" s="267" t="e">
        <f t="shared" si="50"/>
        <v>#DIV/0!</v>
      </c>
    </row>
    <row r="417" spans="1:26" s="254" customFormat="1">
      <c r="A417" s="175" t="str">
        <f t="shared" si="44"/>
        <v>#ignore</v>
      </c>
      <c r="B417" s="265" t="str">
        <f t="shared" si="45"/>
        <v>46</v>
      </c>
      <c r="C417" s="244" t="str">
        <f t="shared" si="46"/>
        <v>46_UKxxx___ddmmmyy_UKy_AL_slice-media-0h</v>
      </c>
      <c r="D417" s="310"/>
      <c r="E417" s="310"/>
      <c r="F417" s="266">
        <f t="shared" si="51"/>
        <v>0</v>
      </c>
      <c r="G417" s="311"/>
      <c r="H417" s="254" t="s">
        <v>361</v>
      </c>
      <c r="J417" s="311"/>
      <c r="K417" s="254" t="s">
        <v>361</v>
      </c>
      <c r="M417" s="310"/>
      <c r="N417" s="254" t="s">
        <v>361</v>
      </c>
      <c r="P417" s="311"/>
      <c r="Q417" s="254" t="s">
        <v>361</v>
      </c>
      <c r="S417" s="311"/>
      <c r="T417" s="254" t="s">
        <v>361</v>
      </c>
      <c r="V417" s="219">
        <f t="shared" si="47"/>
        <v>0</v>
      </c>
      <c r="W417" s="267">
        <f t="shared" si="52"/>
        <v>0</v>
      </c>
      <c r="X417" s="267" t="e">
        <f t="shared" si="48"/>
        <v>#DIV/0!</v>
      </c>
      <c r="Y417" s="267" t="e">
        <f t="shared" si="49"/>
        <v>#DIV/0!</v>
      </c>
      <c r="Z417" s="267" t="e">
        <f t="shared" si="50"/>
        <v>#DIV/0!</v>
      </c>
    </row>
    <row r="418" spans="1:26" s="254" customFormat="1">
      <c r="A418" s="175" t="str">
        <f t="shared" si="44"/>
        <v>#ignore</v>
      </c>
      <c r="B418" s="265" t="str">
        <f t="shared" si="45"/>
        <v>47</v>
      </c>
      <c r="C418" s="244" t="str">
        <f t="shared" si="46"/>
        <v>47_UKxxx___ddmmmyy_UKy_AL_slice-media-0h</v>
      </c>
      <c r="D418" s="310"/>
      <c r="E418" s="310"/>
      <c r="F418" s="266">
        <f t="shared" si="51"/>
        <v>0</v>
      </c>
      <c r="G418" s="311"/>
      <c r="H418" s="254" t="s">
        <v>361</v>
      </c>
      <c r="J418" s="311"/>
      <c r="K418" s="254" t="s">
        <v>361</v>
      </c>
      <c r="M418" s="310"/>
      <c r="N418" s="254" t="s">
        <v>361</v>
      </c>
      <c r="P418" s="311"/>
      <c r="Q418" s="254" t="s">
        <v>361</v>
      </c>
      <c r="S418" s="311"/>
      <c r="T418" s="254" t="s">
        <v>361</v>
      </c>
      <c r="V418" s="219">
        <f t="shared" si="47"/>
        <v>0</v>
      </c>
      <c r="W418" s="267">
        <f t="shared" si="52"/>
        <v>0</v>
      </c>
      <c r="X418" s="267" t="e">
        <f t="shared" si="48"/>
        <v>#DIV/0!</v>
      </c>
      <c r="Y418" s="267" t="e">
        <f t="shared" si="49"/>
        <v>#DIV/0!</v>
      </c>
      <c r="Z418" s="267" t="e">
        <f t="shared" si="50"/>
        <v>#DIV/0!</v>
      </c>
    </row>
    <row r="419" spans="1:26" s="254" customFormat="1">
      <c r="C419" s="268"/>
      <c r="F419" s="255"/>
      <c r="G419" s="255"/>
      <c r="I419" s="255"/>
      <c r="J419" s="255"/>
      <c r="K419" s="255"/>
      <c r="L419" s="255"/>
      <c r="M419" s="255"/>
      <c r="N419" s="255"/>
    </row>
    <row r="420" spans="1:26" s="254" customFormat="1">
      <c r="B420" s="269" t="s">
        <v>69</v>
      </c>
      <c r="G420" s="255"/>
      <c r="I420" s="255"/>
      <c r="J420" s="255"/>
      <c r="K420" s="255"/>
    </row>
    <row r="421" spans="1:26" s="254" customFormat="1">
      <c r="B421" s="269"/>
      <c r="D421" s="270"/>
      <c r="G421" s="255"/>
      <c r="H421" s="255"/>
      <c r="I421" s="255"/>
      <c r="J421" s="255"/>
    </row>
    <row r="422" spans="1:26" s="254" customFormat="1" ht="36.950000000000003" customHeight="1">
      <c r="A422" s="254" t="s">
        <v>5</v>
      </c>
      <c r="C422" s="255" t="s">
        <v>42</v>
      </c>
      <c r="D422" s="255" t="str">
        <f>IF(D424="","","#sample%child.id=-lipid; #.replicate=1;#%type=""analytical""; #.weight; #%units=g;#.type=media_extract; *#protocol.id=lipid_extraction")</f>
        <v/>
      </c>
      <c r="E422" s="254" t="str">
        <f>IF(D424="","","*#protocol.id")</f>
        <v/>
      </c>
      <c r="F422" s="206" t="str">
        <f>IF(D424="","","#sample.status")</f>
        <v/>
      </c>
      <c r="G422" s="255"/>
      <c r="H422" s="255"/>
      <c r="I422" s="255"/>
      <c r="J422" s="255"/>
    </row>
    <row r="423" spans="1:26" s="254" customFormat="1">
      <c r="A423" s="254" t="s">
        <v>7</v>
      </c>
      <c r="B423" s="255" t="s">
        <v>33</v>
      </c>
      <c r="C423" s="264" t="s">
        <v>43</v>
      </c>
      <c r="D423" s="255" t="s">
        <v>71</v>
      </c>
      <c r="E423" s="254" t="s">
        <v>353</v>
      </c>
      <c r="F423" s="206" t="s">
        <v>406</v>
      </c>
      <c r="G423" s="255"/>
      <c r="H423" s="255"/>
      <c r="I423" s="255"/>
      <c r="J423" s="255"/>
    </row>
    <row r="424" spans="1:26" s="254" customFormat="1">
      <c r="A424" s="254" t="s">
        <v>7</v>
      </c>
      <c r="B424" s="265" t="str">
        <f t="shared" ref="B424:B457" si="53">B86</f>
        <v>01</v>
      </c>
      <c r="C424" s="244" t="str">
        <f>C385</f>
        <v>01_UKxxx_CA_13C6Glc_Ctl_ddmmmyy_UKy_AL_slice-media-0h</v>
      </c>
      <c r="D424" s="311"/>
      <c r="E424" s="254" t="s">
        <v>359</v>
      </c>
      <c r="G424" s="255"/>
      <c r="H424" s="255"/>
      <c r="I424" s="255"/>
      <c r="J424" s="255"/>
    </row>
    <row r="425" spans="1:26" s="254" customFormat="1">
      <c r="A425" s="254" t="s">
        <v>7</v>
      </c>
      <c r="B425" s="265" t="str">
        <f t="shared" si="53"/>
        <v>02</v>
      </c>
      <c r="C425" s="244" t="str">
        <f t="shared" ref="C425:C457" si="54">C386</f>
        <v>02_UKxxx_CA_13C6Glc_Ctl_ddmmmyy_UKy_AL_slice-media-0h</v>
      </c>
      <c r="D425" s="311"/>
      <c r="E425" s="254" t="s">
        <v>359</v>
      </c>
      <c r="G425" s="255"/>
      <c r="H425" s="255"/>
      <c r="I425" s="255"/>
      <c r="J425" s="255"/>
    </row>
    <row r="426" spans="1:26" s="254" customFormat="1">
      <c r="A426" s="254" t="s">
        <v>7</v>
      </c>
      <c r="B426" s="265" t="str">
        <f t="shared" si="53"/>
        <v>03</v>
      </c>
      <c r="C426" s="244" t="str">
        <f t="shared" si="54"/>
        <v>03_UKxxx_CA_13C6Glc_100ugWGP_ddmmmyy_UKy_AL_slice-media-0h</v>
      </c>
      <c r="D426" s="311"/>
      <c r="E426" s="254" t="s">
        <v>359</v>
      </c>
      <c r="G426" s="255"/>
      <c r="H426" s="255"/>
      <c r="I426" s="255"/>
      <c r="J426" s="255"/>
    </row>
    <row r="427" spans="1:26" s="254" customFormat="1">
      <c r="A427" s="254" t="s">
        <v>7</v>
      </c>
      <c r="B427" s="265" t="str">
        <f t="shared" si="53"/>
        <v>04</v>
      </c>
      <c r="C427" s="244" t="str">
        <f t="shared" si="54"/>
        <v>04_UKxxx_CA_13C6Glc_100ugWGP_ddmmmyy_UKy_AL_slice-media-0h</v>
      </c>
      <c r="D427" s="311"/>
      <c r="E427" s="254" t="s">
        <v>359</v>
      </c>
      <c r="G427" s="255"/>
      <c r="H427" s="255"/>
      <c r="I427" s="255"/>
      <c r="J427" s="255"/>
    </row>
    <row r="428" spans="1:26" s="254" customFormat="1">
      <c r="A428" s="254" t="s">
        <v>7</v>
      </c>
      <c r="B428" s="265" t="str">
        <f t="shared" si="53"/>
        <v>05</v>
      </c>
      <c r="C428" s="244" t="str">
        <f t="shared" si="54"/>
        <v>05_UKxxx_CA_13C6Glc_100ugWGP_ddmmmyy_UKy_AL_slice-media-0h</v>
      </c>
      <c r="D428" s="311"/>
      <c r="E428" s="254" t="s">
        <v>359</v>
      </c>
      <c r="G428" s="255"/>
      <c r="H428" s="255"/>
      <c r="I428" s="255"/>
      <c r="J428" s="255"/>
    </row>
    <row r="429" spans="1:26" s="254" customFormat="1">
      <c r="A429" s="254" t="s">
        <v>7</v>
      </c>
      <c r="B429" s="265" t="str">
        <f t="shared" si="53"/>
        <v>06</v>
      </c>
      <c r="C429" s="244" t="str">
        <f t="shared" si="54"/>
        <v>06_UKxxx___ddmmmyy_UKy_AL_slice-media-0h</v>
      </c>
      <c r="D429" s="310"/>
      <c r="E429" s="254" t="s">
        <v>359</v>
      </c>
      <c r="G429" s="255"/>
      <c r="H429" s="255"/>
      <c r="I429" s="255"/>
      <c r="J429" s="255"/>
    </row>
    <row r="430" spans="1:26" s="254" customFormat="1">
      <c r="A430" s="254" t="s">
        <v>7</v>
      </c>
      <c r="B430" s="265" t="str">
        <f t="shared" si="53"/>
        <v>07</v>
      </c>
      <c r="C430" s="244" t="str">
        <f t="shared" si="54"/>
        <v>07_UKxxx___ddmmmyy_UKy_AL_slice-media-0h</v>
      </c>
      <c r="D430" s="310"/>
      <c r="E430" s="254" t="s">
        <v>359</v>
      </c>
      <c r="G430" s="255"/>
      <c r="H430" s="255"/>
      <c r="I430" s="255"/>
      <c r="J430" s="255"/>
    </row>
    <row r="431" spans="1:26" s="254" customFormat="1">
      <c r="A431" s="254" t="s">
        <v>7</v>
      </c>
      <c r="B431" s="265" t="str">
        <f t="shared" si="53"/>
        <v>08</v>
      </c>
      <c r="C431" s="244" t="str">
        <f t="shared" si="54"/>
        <v>08_UKxxx___ddmmmyy_UKy_AL_slice-media-0h</v>
      </c>
      <c r="D431" s="310"/>
      <c r="E431" s="254" t="s">
        <v>359</v>
      </c>
      <c r="G431" s="255"/>
      <c r="H431" s="255"/>
      <c r="I431" s="255"/>
      <c r="J431" s="255"/>
    </row>
    <row r="432" spans="1:26" s="254" customFormat="1">
      <c r="A432" s="254" t="s">
        <v>7</v>
      </c>
      <c r="B432" s="265" t="str">
        <f t="shared" si="53"/>
        <v>09</v>
      </c>
      <c r="C432" s="244" t="str">
        <f t="shared" si="54"/>
        <v>09_UKxxx___ddmmmyy_UKy_AL_slice-media-0h</v>
      </c>
      <c r="D432" s="310"/>
      <c r="E432" s="254" t="s">
        <v>359</v>
      </c>
      <c r="G432" s="255"/>
      <c r="H432" s="255"/>
      <c r="I432" s="255"/>
      <c r="J432" s="255"/>
    </row>
    <row r="433" spans="1:10" s="254" customFormat="1">
      <c r="A433" s="254" t="s">
        <v>7</v>
      </c>
      <c r="B433" s="265" t="str">
        <f t="shared" si="53"/>
        <v>10</v>
      </c>
      <c r="C433" s="244" t="str">
        <f t="shared" si="54"/>
        <v>10_UKxxx___ddmmmyy_UKy_AL_slice-media-0h</v>
      </c>
      <c r="D433" s="310"/>
      <c r="E433" s="254" t="s">
        <v>359</v>
      </c>
      <c r="G433" s="255"/>
      <c r="H433" s="255"/>
      <c r="I433" s="255"/>
      <c r="J433" s="255"/>
    </row>
    <row r="434" spans="1:10" s="254" customFormat="1">
      <c r="A434" s="254" t="s">
        <v>7</v>
      </c>
      <c r="B434" s="265" t="str">
        <f t="shared" si="53"/>
        <v>11</v>
      </c>
      <c r="C434" s="244" t="str">
        <f t="shared" si="54"/>
        <v>11_UKxxx___ddmmmyy_UKy_AL_slice-media-0h</v>
      </c>
      <c r="D434" s="310"/>
      <c r="E434" s="254" t="s">
        <v>359</v>
      </c>
      <c r="G434" s="255"/>
      <c r="H434" s="255"/>
      <c r="I434" s="255"/>
      <c r="J434" s="255"/>
    </row>
    <row r="435" spans="1:10" s="254" customFormat="1">
      <c r="A435" s="254" t="s">
        <v>7</v>
      </c>
      <c r="B435" s="265" t="str">
        <f t="shared" si="53"/>
        <v>12</v>
      </c>
      <c r="C435" s="244" t="str">
        <f t="shared" si="54"/>
        <v>12_UKxxx___ddmmmyy_UKy_AL_slice-media-0h</v>
      </c>
      <c r="D435" s="310"/>
      <c r="E435" s="254" t="s">
        <v>359</v>
      </c>
      <c r="G435" s="255"/>
      <c r="H435" s="255"/>
      <c r="I435" s="255"/>
      <c r="J435" s="255"/>
    </row>
    <row r="436" spans="1:10" s="254" customFormat="1">
      <c r="A436" s="254" t="s">
        <v>7</v>
      </c>
      <c r="B436" s="265" t="str">
        <f t="shared" si="53"/>
        <v>13</v>
      </c>
      <c r="C436" s="244" t="str">
        <f t="shared" si="54"/>
        <v>13_UKxxx___ddmmmyy_UKy_AL_slice-media-0h</v>
      </c>
      <c r="D436" s="310"/>
      <c r="E436" s="254" t="s">
        <v>359</v>
      </c>
      <c r="G436" s="255"/>
      <c r="H436" s="255"/>
      <c r="I436" s="255"/>
      <c r="J436" s="255"/>
    </row>
    <row r="437" spans="1:10" s="254" customFormat="1">
      <c r="A437" s="254" t="s">
        <v>7</v>
      </c>
      <c r="B437" s="265" t="str">
        <f t="shared" si="53"/>
        <v>14</v>
      </c>
      <c r="C437" s="244" t="str">
        <f t="shared" si="54"/>
        <v>14_UKxxx___ddmmmyy_UKy_AL_slice-media-0h</v>
      </c>
      <c r="D437" s="310"/>
      <c r="E437" s="254" t="s">
        <v>359</v>
      </c>
      <c r="G437" s="255"/>
      <c r="H437" s="255"/>
      <c r="I437" s="255"/>
      <c r="J437" s="255"/>
    </row>
    <row r="438" spans="1:10" s="254" customFormat="1">
      <c r="A438" s="254" t="s">
        <v>7</v>
      </c>
      <c r="B438" s="265" t="str">
        <f t="shared" si="53"/>
        <v>15</v>
      </c>
      <c r="C438" s="244" t="str">
        <f t="shared" si="54"/>
        <v>15_UKxxx___ddmmmyy_UKy_AL_slice-media-0h</v>
      </c>
      <c r="D438" s="310"/>
      <c r="E438" s="254" t="s">
        <v>359</v>
      </c>
      <c r="G438" s="255"/>
      <c r="H438" s="255"/>
      <c r="I438" s="255"/>
      <c r="J438" s="255"/>
    </row>
    <row r="439" spans="1:10" s="254" customFormat="1">
      <c r="A439" s="254" t="s">
        <v>7</v>
      </c>
      <c r="B439" s="265" t="str">
        <f t="shared" si="53"/>
        <v>16</v>
      </c>
      <c r="C439" s="244" t="str">
        <f t="shared" si="54"/>
        <v>16_UKxxx___ddmmmyy_UKy_AL_slice-media-0h</v>
      </c>
      <c r="D439" s="310"/>
      <c r="E439" s="254" t="s">
        <v>359</v>
      </c>
      <c r="G439" s="255"/>
      <c r="H439" s="255"/>
      <c r="I439" s="255"/>
      <c r="J439" s="255"/>
    </row>
    <row r="440" spans="1:10" s="254" customFormat="1">
      <c r="A440" s="254" t="s">
        <v>7</v>
      </c>
      <c r="B440" s="265" t="str">
        <f t="shared" si="53"/>
        <v>17</v>
      </c>
      <c r="C440" s="244" t="str">
        <f t="shared" si="54"/>
        <v>17_UKxxx___ddmmmyy_UKy_AL_slice-media-0h</v>
      </c>
      <c r="D440" s="310"/>
      <c r="E440" s="254" t="s">
        <v>359</v>
      </c>
      <c r="G440" s="255"/>
      <c r="H440" s="255"/>
      <c r="I440" s="255"/>
      <c r="J440" s="255"/>
    </row>
    <row r="441" spans="1:10" s="254" customFormat="1">
      <c r="A441" s="254" t="s">
        <v>7</v>
      </c>
      <c r="B441" s="265" t="str">
        <f t="shared" si="53"/>
        <v>31</v>
      </c>
      <c r="C441" s="244" t="str">
        <f t="shared" si="54"/>
        <v>31_UKxxx_N_13C6Glc_Ctl_ddmmmyy_UKy_AL_slice-media-0h</v>
      </c>
      <c r="D441" s="310"/>
      <c r="E441" s="254" t="s">
        <v>359</v>
      </c>
      <c r="G441" s="255"/>
      <c r="H441" s="255"/>
      <c r="I441" s="255"/>
      <c r="J441" s="255"/>
    </row>
    <row r="442" spans="1:10" s="254" customFormat="1">
      <c r="A442" s="254" t="s">
        <v>7</v>
      </c>
      <c r="B442" s="265" t="str">
        <f t="shared" si="53"/>
        <v>32</v>
      </c>
      <c r="C442" s="244" t="str">
        <f t="shared" si="54"/>
        <v>32_UKxxx_N_13C6Glc_Ctl_ddmmmyy_UKy_AL_slice-media-0h</v>
      </c>
      <c r="D442" s="310"/>
      <c r="E442" s="254" t="s">
        <v>359</v>
      </c>
      <c r="G442" s="255"/>
      <c r="H442" s="255"/>
      <c r="I442" s="255"/>
      <c r="J442" s="255"/>
    </row>
    <row r="443" spans="1:10" s="254" customFormat="1">
      <c r="A443" s="254" t="s">
        <v>7</v>
      </c>
      <c r="B443" s="265" t="str">
        <f t="shared" si="53"/>
        <v>33</v>
      </c>
      <c r="C443" s="244" t="str">
        <f t="shared" si="54"/>
        <v>33_UKxxx_N_13C6Glc_100ugWGP_ddmmmyy_UKy_AL_slice-media-0h</v>
      </c>
      <c r="D443" s="310"/>
      <c r="E443" s="254" t="s">
        <v>359</v>
      </c>
      <c r="G443" s="255"/>
      <c r="H443" s="255"/>
      <c r="I443" s="255"/>
      <c r="J443" s="255"/>
    </row>
    <row r="444" spans="1:10" s="254" customFormat="1">
      <c r="A444" s="254" t="s">
        <v>7</v>
      </c>
      <c r="B444" s="265" t="str">
        <f t="shared" si="53"/>
        <v>34</v>
      </c>
      <c r="C444" s="244" t="str">
        <f t="shared" si="54"/>
        <v>34_UKxxx_N_13C6Glc_100ugWGP_ddmmmyy_UKy_AL_slice-media-0h</v>
      </c>
      <c r="D444" s="310"/>
      <c r="E444" s="254" t="s">
        <v>359</v>
      </c>
      <c r="G444" s="255"/>
      <c r="H444" s="255"/>
      <c r="I444" s="255"/>
      <c r="J444" s="255"/>
    </row>
    <row r="445" spans="1:10" s="254" customFormat="1">
      <c r="A445" s="254" t="s">
        <v>7</v>
      </c>
      <c r="B445" s="265" t="str">
        <f t="shared" si="53"/>
        <v>35</v>
      </c>
      <c r="C445" s="244" t="str">
        <f t="shared" si="54"/>
        <v>35_UKxxx_N_13C6Glc_100ugWGP_ddmmmyy_UKy_AL_slice-media-0h</v>
      </c>
      <c r="D445" s="310"/>
      <c r="E445" s="254" t="s">
        <v>359</v>
      </c>
      <c r="G445" s="255"/>
      <c r="H445" s="255"/>
      <c r="I445" s="255"/>
      <c r="J445" s="255"/>
    </row>
    <row r="446" spans="1:10" s="254" customFormat="1">
      <c r="A446" s="254" t="s">
        <v>7</v>
      </c>
      <c r="B446" s="265" t="str">
        <f t="shared" si="53"/>
        <v>36</v>
      </c>
      <c r="C446" s="244" t="str">
        <f t="shared" si="54"/>
        <v>36_UKxxx___ddmmmyy_UKy_AL_slice-media-0h</v>
      </c>
      <c r="D446" s="310"/>
      <c r="E446" s="254" t="s">
        <v>359</v>
      </c>
      <c r="G446" s="255"/>
      <c r="H446" s="255"/>
      <c r="I446" s="255"/>
      <c r="J446" s="255"/>
    </row>
    <row r="447" spans="1:10" s="254" customFormat="1">
      <c r="A447" s="254" t="s">
        <v>7</v>
      </c>
      <c r="B447" s="265" t="str">
        <f t="shared" si="53"/>
        <v>37</v>
      </c>
      <c r="C447" s="244" t="str">
        <f t="shared" si="54"/>
        <v>37_UKxxx___ddmmmyy_UKy_AL_slice-media-0h</v>
      </c>
      <c r="D447" s="310"/>
      <c r="E447" s="254" t="s">
        <v>359</v>
      </c>
      <c r="G447" s="255"/>
      <c r="H447" s="255"/>
      <c r="I447" s="255"/>
      <c r="J447" s="255"/>
    </row>
    <row r="448" spans="1:10" s="254" customFormat="1">
      <c r="A448" s="254" t="s">
        <v>7</v>
      </c>
      <c r="B448" s="265" t="str">
        <f t="shared" si="53"/>
        <v>38</v>
      </c>
      <c r="C448" s="244" t="str">
        <f t="shared" si="54"/>
        <v>38_UKxxx___ddmmmyy_UKy_AL_slice-media-0h</v>
      </c>
      <c r="D448" s="310"/>
      <c r="E448" s="254" t="s">
        <v>359</v>
      </c>
      <c r="G448" s="255"/>
      <c r="H448" s="255"/>
      <c r="I448" s="255"/>
      <c r="J448" s="255"/>
    </row>
    <row r="449" spans="1:10" s="254" customFormat="1">
      <c r="A449" s="254" t="s">
        <v>7</v>
      </c>
      <c r="B449" s="265" t="str">
        <f t="shared" si="53"/>
        <v>39</v>
      </c>
      <c r="C449" s="244" t="str">
        <f t="shared" si="54"/>
        <v>39_UKxxx___ddmmmyy_UKy_AL_slice-media-0h</v>
      </c>
      <c r="D449" s="310"/>
      <c r="E449" s="254" t="s">
        <v>359</v>
      </c>
      <c r="G449" s="255"/>
      <c r="H449" s="255"/>
      <c r="I449" s="255"/>
      <c r="J449" s="255"/>
    </row>
    <row r="450" spans="1:10" s="254" customFormat="1">
      <c r="A450" s="254" t="s">
        <v>7</v>
      </c>
      <c r="B450" s="265" t="str">
        <f t="shared" si="53"/>
        <v>40</v>
      </c>
      <c r="C450" s="244" t="str">
        <f t="shared" si="54"/>
        <v>40_UKxxx___ddmmmyy_UKy_AL_slice-media-0h</v>
      </c>
      <c r="D450" s="310"/>
      <c r="E450" s="254" t="s">
        <v>359</v>
      </c>
      <c r="G450" s="255"/>
      <c r="H450" s="255"/>
      <c r="I450" s="255"/>
      <c r="J450" s="255"/>
    </row>
    <row r="451" spans="1:10" s="254" customFormat="1">
      <c r="A451" s="254" t="s">
        <v>7</v>
      </c>
      <c r="B451" s="265" t="str">
        <f t="shared" si="53"/>
        <v>41</v>
      </c>
      <c r="C451" s="244" t="str">
        <f t="shared" si="54"/>
        <v>41_UKxxx___ddmmmyy_UKy_AL_slice-media-0h</v>
      </c>
      <c r="D451" s="310"/>
      <c r="E451" s="254" t="s">
        <v>359</v>
      </c>
      <c r="G451" s="255"/>
      <c r="H451" s="255"/>
      <c r="I451" s="255"/>
      <c r="J451" s="255"/>
    </row>
    <row r="452" spans="1:10" s="254" customFormat="1">
      <c r="A452" s="254" t="s">
        <v>7</v>
      </c>
      <c r="B452" s="265" t="str">
        <f t="shared" si="53"/>
        <v>42</v>
      </c>
      <c r="C452" s="244" t="str">
        <f t="shared" si="54"/>
        <v>42_UKxxx___ddmmmyy_UKy_AL_slice-media-0h</v>
      </c>
      <c r="D452" s="310"/>
      <c r="E452" s="254" t="s">
        <v>359</v>
      </c>
      <c r="G452" s="255"/>
      <c r="H452" s="255"/>
      <c r="I452" s="255"/>
      <c r="J452" s="255"/>
    </row>
    <row r="453" spans="1:10" s="254" customFormat="1">
      <c r="A453" s="254" t="s">
        <v>7</v>
      </c>
      <c r="B453" s="265" t="str">
        <f t="shared" si="53"/>
        <v>43</v>
      </c>
      <c r="C453" s="244" t="str">
        <f t="shared" si="54"/>
        <v>43_UKxxx___ddmmmyy_UKy_AL_slice-media-0h</v>
      </c>
      <c r="D453" s="310"/>
      <c r="E453" s="254" t="s">
        <v>359</v>
      </c>
      <c r="G453" s="255"/>
      <c r="H453" s="255"/>
      <c r="I453" s="255"/>
      <c r="J453" s="255"/>
    </row>
    <row r="454" spans="1:10" s="254" customFormat="1">
      <c r="A454" s="254" t="s">
        <v>7</v>
      </c>
      <c r="B454" s="265" t="str">
        <f t="shared" si="53"/>
        <v>44</v>
      </c>
      <c r="C454" s="244" t="str">
        <f t="shared" si="54"/>
        <v>44_UKxxx___ddmmmyy_UKy_AL_slice-media-0h</v>
      </c>
      <c r="D454" s="310"/>
      <c r="E454" s="254" t="s">
        <v>359</v>
      </c>
      <c r="G454" s="255"/>
      <c r="H454" s="255"/>
      <c r="I454" s="255"/>
      <c r="J454" s="255"/>
    </row>
    <row r="455" spans="1:10" s="254" customFormat="1">
      <c r="A455" s="254" t="s">
        <v>7</v>
      </c>
      <c r="B455" s="265" t="str">
        <f t="shared" si="53"/>
        <v>45</v>
      </c>
      <c r="C455" s="244" t="str">
        <f t="shared" si="54"/>
        <v>45_UKxxx___ddmmmyy_UKy_AL_slice-media-0h</v>
      </c>
      <c r="D455" s="310"/>
      <c r="E455" s="254" t="s">
        <v>359</v>
      </c>
      <c r="G455" s="255"/>
      <c r="H455" s="255"/>
      <c r="I455" s="255"/>
      <c r="J455" s="255"/>
    </row>
    <row r="456" spans="1:10" s="254" customFormat="1">
      <c r="A456" s="254" t="s">
        <v>7</v>
      </c>
      <c r="B456" s="265" t="str">
        <f t="shared" si="53"/>
        <v>46</v>
      </c>
      <c r="C456" s="244" t="str">
        <f t="shared" si="54"/>
        <v>46_UKxxx___ddmmmyy_UKy_AL_slice-media-0h</v>
      </c>
      <c r="D456" s="310"/>
      <c r="E456" s="254" t="s">
        <v>359</v>
      </c>
      <c r="G456" s="255"/>
      <c r="H456" s="255"/>
      <c r="I456" s="255"/>
      <c r="J456" s="255"/>
    </row>
    <row r="457" spans="1:10" s="254" customFormat="1">
      <c r="A457" s="254" t="s">
        <v>7</v>
      </c>
      <c r="B457" s="265" t="str">
        <f t="shared" si="53"/>
        <v>47</v>
      </c>
      <c r="C457" s="244" t="str">
        <f t="shared" si="54"/>
        <v>47_UKxxx___ddmmmyy_UKy_AL_slice-media-0h</v>
      </c>
      <c r="D457" s="310"/>
      <c r="E457" s="254" t="s">
        <v>359</v>
      </c>
      <c r="G457" s="255"/>
      <c r="H457" s="255"/>
      <c r="I457" s="255"/>
      <c r="J457" s="255"/>
    </row>
    <row r="458" spans="1:10" s="254" customFormat="1" ht="21" customHeight="1">
      <c r="B458" s="271"/>
      <c r="C458" s="268"/>
      <c r="D458" s="271"/>
      <c r="G458" s="255"/>
      <c r="H458" s="255"/>
      <c r="I458" s="255"/>
      <c r="J458" s="255"/>
    </row>
    <row r="459" spans="1:10" s="260" customFormat="1">
      <c r="A459" s="250"/>
      <c r="B459" s="258" t="s">
        <v>407</v>
      </c>
      <c r="C459" s="259">
        <f>D45</f>
        <v>24</v>
      </c>
    </row>
    <row r="460" spans="1:10" s="254" customFormat="1">
      <c r="B460" s="261" t="s">
        <v>161</v>
      </c>
      <c r="C460" s="262"/>
    </row>
    <row r="461" spans="1:10">
      <c r="B461" s="171" t="s">
        <v>162</v>
      </c>
      <c r="C461" s="161"/>
    </row>
    <row r="462" spans="1:10" s="254" customFormat="1"/>
    <row r="463" spans="1:10">
      <c r="A463" s="139" t="s">
        <v>5</v>
      </c>
      <c r="B463" s="139" t="s">
        <v>26</v>
      </c>
      <c r="C463" s="125" t="s">
        <v>326</v>
      </c>
      <c r="D463" s="125" t="s">
        <v>27</v>
      </c>
      <c r="E463" s="160" t="s">
        <v>343</v>
      </c>
      <c r="F463" s="160" t="s">
        <v>341</v>
      </c>
      <c r="G463" s="157"/>
      <c r="H463" s="157"/>
      <c r="I463" s="157"/>
    </row>
    <row r="464" spans="1:10">
      <c r="A464" s="139"/>
      <c r="B464" s="139" t="s">
        <v>360</v>
      </c>
      <c r="C464" s="160" t="s">
        <v>356</v>
      </c>
      <c r="D464" s="160" t="s">
        <v>344</v>
      </c>
      <c r="E464" s="161"/>
      <c r="F464" s="161"/>
      <c r="G464" s="157"/>
      <c r="H464" s="157"/>
      <c r="I464" s="157"/>
    </row>
    <row r="465" spans="1:26">
      <c r="A465" s="139"/>
      <c r="B465" s="139" t="s">
        <v>362</v>
      </c>
      <c r="C465" s="160" t="s">
        <v>356</v>
      </c>
      <c r="D465" s="160" t="s">
        <v>344</v>
      </c>
      <c r="E465" s="161"/>
      <c r="F465" s="161"/>
      <c r="G465" s="157"/>
      <c r="H465" s="157"/>
      <c r="I465" s="157"/>
    </row>
    <row r="466" spans="1:26">
      <c r="A466" s="139"/>
      <c r="B466" s="139"/>
      <c r="C466" s="160"/>
      <c r="D466" s="160"/>
      <c r="G466" s="157"/>
      <c r="H466" s="157"/>
      <c r="I466" s="157"/>
    </row>
    <row r="467" spans="1:26" s="254" customFormat="1"/>
    <row r="468" spans="1:26" s="254" customFormat="1" ht="39.950000000000003" customHeight="1">
      <c r="A468" s="254" t="s">
        <v>5</v>
      </c>
      <c r="B468" s="263"/>
      <c r="C468" s="255" t="s">
        <v>42</v>
      </c>
      <c r="G468" s="187" t="str">
        <f>IF(G470="","","#sample%child.id=-acetone-FTMS_A; #.replicate=1;#%type=""analytical"";#.weight; #%units=g;*#protocol.id=acetone_extraction; #sample.type=media_extract")</f>
        <v/>
      </c>
      <c r="H468" s="254" t="str">
        <f>IF(G470="","","*#protocol.id")</f>
        <v/>
      </c>
      <c r="I468" s="206" t="str">
        <f>IF(G470="","","#sample.status")</f>
        <v/>
      </c>
      <c r="J468" s="187" t="str">
        <f>IF(J470="","","#sample%child.id=-acetone-FTMS_B; #.replicate=2;#%type=""analytical"";#.weight; #%units=g;*#protocol.id=acetone_extraction; #sample.type=media_extract")</f>
        <v/>
      </c>
      <c r="K468" s="254" t="str">
        <f>IF(J470="","","*#protocol.id")</f>
        <v/>
      </c>
      <c r="L468" s="206" t="str">
        <f>IF(J470="","","#sample.status")</f>
        <v/>
      </c>
      <c r="M468" s="187" t="str">
        <f>IF(M470="","","#sample%child.id=-acetone-ICMS_A;#.replicate=1; #%type=""analytical"";#.weight; #%units=g;*#protocol.id=acetone_extraction; #sample.type=media_extract")</f>
        <v/>
      </c>
      <c r="N468" s="254" t="str">
        <f>IF(M470="","","*#protocol.id")</f>
        <v/>
      </c>
      <c r="O468" s="206" t="str">
        <f>IF(M470="","","#sample.status")</f>
        <v/>
      </c>
      <c r="P468" s="187" t="str">
        <f>IF(P470="","","#sample%child.id=-acetone-NMR_A;#.replicate=1; #%type=""analytical"";#.weight; #%units=g;*#protocol.id=acetone_extraction; #sample.type=media_extract")</f>
        <v/>
      </c>
      <c r="Q468" s="254" t="str">
        <f>IF(P470="","","*#protocol.id")</f>
        <v/>
      </c>
      <c r="R468" s="206" t="str">
        <f>IF(P470="","","#sample.status")</f>
        <v/>
      </c>
      <c r="S468" s="187" t="str">
        <f>IF(S470="","","#sample%child.id=-acetone-NMR_B;#.replicate=2; #%type=""analytical"";#.weight; #%units=g;*#protocol.id=acetone_extraction; #sample.type=media_extract")</f>
        <v/>
      </c>
      <c r="T468" s="254" t="str">
        <f>IF(S470="","","*#protocol.id")</f>
        <v/>
      </c>
      <c r="U468" s="206" t="str">
        <f>IF(S470="","","#sample.status")</f>
        <v/>
      </c>
    </row>
    <row r="469" spans="1:26" s="254" customFormat="1" ht="36" customHeight="1">
      <c r="A469" s="254" t="s">
        <v>7</v>
      </c>
      <c r="B469" s="255" t="s">
        <v>33</v>
      </c>
      <c r="C469" s="264" t="s">
        <v>43</v>
      </c>
      <c r="D469" s="255" t="s">
        <v>454</v>
      </c>
      <c r="E469" s="255" t="s">
        <v>455</v>
      </c>
      <c r="F469" s="255" t="s">
        <v>456</v>
      </c>
      <c r="G469" s="255" t="s">
        <v>457</v>
      </c>
      <c r="H469" s="254" t="s">
        <v>353</v>
      </c>
      <c r="I469" s="206" t="s">
        <v>406</v>
      </c>
      <c r="J469" s="255" t="s">
        <v>458</v>
      </c>
      <c r="K469" s="254" t="s">
        <v>353</v>
      </c>
      <c r="L469" s="206" t="s">
        <v>406</v>
      </c>
      <c r="M469" s="255" t="s">
        <v>459</v>
      </c>
      <c r="N469" s="254" t="s">
        <v>353</v>
      </c>
      <c r="O469" s="206" t="s">
        <v>406</v>
      </c>
      <c r="P469" s="255" t="s">
        <v>460</v>
      </c>
      <c r="Q469" s="254" t="s">
        <v>353</v>
      </c>
      <c r="R469" s="206" t="s">
        <v>406</v>
      </c>
      <c r="S469" s="255" t="s">
        <v>461</v>
      </c>
      <c r="T469" s="254" t="s">
        <v>353</v>
      </c>
      <c r="U469" s="206" t="s">
        <v>406</v>
      </c>
      <c r="V469" s="255" t="s">
        <v>63</v>
      </c>
      <c r="W469" s="255" t="s">
        <v>145</v>
      </c>
      <c r="X469" s="255" t="s">
        <v>465</v>
      </c>
      <c r="Y469" s="255" t="s">
        <v>463</v>
      </c>
      <c r="Z469" s="255" t="s">
        <v>464</v>
      </c>
    </row>
    <row r="470" spans="1:26" s="254" customFormat="1">
      <c r="A470" s="175" t="str">
        <f t="shared" ref="A470:A503" si="55">IF(A137="#ignore","#ignore","")</f>
        <v/>
      </c>
      <c r="B470" s="265" t="str">
        <f t="shared" ref="B470:B503" si="56">B86</f>
        <v>01</v>
      </c>
      <c r="C470" s="244" t="str">
        <f t="shared" ref="C470:C503" si="57">CONCATENATE(C137,"-media-",C$459,"h")</f>
        <v>01_UKxxx_CA_13C6Glc_Ctl_ddmmmyy_UKy_AL_slice-media-24h</v>
      </c>
      <c r="D470" s="310"/>
      <c r="E470" s="310"/>
      <c r="F470" s="266">
        <f>E470-D470</f>
        <v>0</v>
      </c>
      <c r="G470" s="311"/>
      <c r="H470" s="254" t="s">
        <v>360</v>
      </c>
      <c r="J470" s="311"/>
      <c r="K470" s="254" t="s">
        <v>360</v>
      </c>
      <c r="M470" s="310"/>
      <c r="N470" s="254" t="s">
        <v>360</v>
      </c>
      <c r="P470" s="311"/>
      <c r="Q470" s="254" t="s">
        <v>360</v>
      </c>
      <c r="S470" s="311"/>
      <c r="T470" s="254" t="s">
        <v>360</v>
      </c>
      <c r="V470" s="219">
        <f t="shared" ref="V470:V503" si="58">(F470-G470-J470-M470)</f>
        <v>0</v>
      </c>
      <c r="W470" s="267">
        <f>V470/2</f>
        <v>0</v>
      </c>
      <c r="X470" s="267" t="e">
        <f t="shared" ref="X470:X503" si="59">M470/F470</f>
        <v>#DIV/0!</v>
      </c>
      <c r="Y470" s="267" t="e">
        <f t="shared" ref="Y470:Y503" si="60">P470/F470</f>
        <v>#DIV/0!</v>
      </c>
      <c r="Z470" s="267" t="e">
        <f t="shared" ref="Z470:Z503" si="61">S470/F470</f>
        <v>#DIV/0!</v>
      </c>
    </row>
    <row r="471" spans="1:26" s="254" customFormat="1">
      <c r="A471" s="175" t="str">
        <f t="shared" si="55"/>
        <v/>
      </c>
      <c r="B471" s="265" t="str">
        <f t="shared" si="56"/>
        <v>02</v>
      </c>
      <c r="C471" s="244" t="str">
        <f t="shared" si="57"/>
        <v>02_UKxxx_CA_13C6Glc_Ctl_ddmmmyy_UKy_AL_slice-media-24h</v>
      </c>
      <c r="D471" s="310"/>
      <c r="E471" s="310"/>
      <c r="F471" s="266">
        <f t="shared" ref="F471:F503" si="62">E471-D471</f>
        <v>0</v>
      </c>
      <c r="G471" s="311"/>
      <c r="H471" s="254" t="s">
        <v>360</v>
      </c>
      <c r="J471" s="311"/>
      <c r="K471" s="254" t="s">
        <v>360</v>
      </c>
      <c r="M471" s="310"/>
      <c r="N471" s="254" t="s">
        <v>360</v>
      </c>
      <c r="P471" s="311"/>
      <c r="Q471" s="254" t="s">
        <v>360</v>
      </c>
      <c r="S471" s="311"/>
      <c r="T471" s="254" t="s">
        <v>360</v>
      </c>
      <c r="V471" s="219">
        <f t="shared" si="58"/>
        <v>0</v>
      </c>
      <c r="W471" s="267">
        <f t="shared" ref="W471:W503" si="63">V471/2</f>
        <v>0</v>
      </c>
      <c r="X471" s="267" t="e">
        <f t="shared" si="59"/>
        <v>#DIV/0!</v>
      </c>
      <c r="Y471" s="267" t="e">
        <f t="shared" si="60"/>
        <v>#DIV/0!</v>
      </c>
      <c r="Z471" s="267" t="e">
        <f t="shared" si="61"/>
        <v>#DIV/0!</v>
      </c>
    </row>
    <row r="472" spans="1:26" s="254" customFormat="1">
      <c r="A472" s="175" t="str">
        <f t="shared" si="55"/>
        <v/>
      </c>
      <c r="B472" s="265" t="str">
        <f t="shared" si="56"/>
        <v>03</v>
      </c>
      <c r="C472" s="244" t="str">
        <f t="shared" si="57"/>
        <v>03_UKxxx_CA_13C6Glc_100ugWGP_ddmmmyy_UKy_AL_slice-media-24h</v>
      </c>
      <c r="D472" s="310"/>
      <c r="E472" s="310"/>
      <c r="F472" s="266">
        <f t="shared" si="62"/>
        <v>0</v>
      </c>
      <c r="G472" s="311"/>
      <c r="H472" s="254" t="s">
        <v>360</v>
      </c>
      <c r="J472" s="311"/>
      <c r="K472" s="254" t="s">
        <v>360</v>
      </c>
      <c r="M472" s="310"/>
      <c r="N472" s="254" t="s">
        <v>360</v>
      </c>
      <c r="P472" s="311"/>
      <c r="Q472" s="254" t="s">
        <v>360</v>
      </c>
      <c r="S472" s="311"/>
      <c r="T472" s="254" t="s">
        <v>360</v>
      </c>
      <c r="V472" s="219">
        <f t="shared" si="58"/>
        <v>0</v>
      </c>
      <c r="W472" s="267">
        <f t="shared" si="63"/>
        <v>0</v>
      </c>
      <c r="X472" s="267" t="e">
        <f t="shared" si="59"/>
        <v>#DIV/0!</v>
      </c>
      <c r="Y472" s="267" t="e">
        <f t="shared" si="60"/>
        <v>#DIV/0!</v>
      </c>
      <c r="Z472" s="267" t="e">
        <f t="shared" si="61"/>
        <v>#DIV/0!</v>
      </c>
    </row>
    <row r="473" spans="1:26" s="254" customFormat="1">
      <c r="A473" s="175" t="str">
        <f t="shared" si="55"/>
        <v/>
      </c>
      <c r="B473" s="265" t="str">
        <f t="shared" si="56"/>
        <v>04</v>
      </c>
      <c r="C473" s="244" t="str">
        <f t="shared" si="57"/>
        <v>04_UKxxx_CA_13C6Glc_100ugWGP_ddmmmyy_UKy_AL_slice-media-24h</v>
      </c>
      <c r="D473" s="310"/>
      <c r="E473" s="310"/>
      <c r="F473" s="266">
        <f t="shared" si="62"/>
        <v>0</v>
      </c>
      <c r="G473" s="311"/>
      <c r="H473" s="254" t="s">
        <v>360</v>
      </c>
      <c r="J473" s="311"/>
      <c r="K473" s="254" t="s">
        <v>360</v>
      </c>
      <c r="M473" s="310"/>
      <c r="N473" s="254" t="s">
        <v>360</v>
      </c>
      <c r="P473" s="311"/>
      <c r="Q473" s="254" t="s">
        <v>360</v>
      </c>
      <c r="S473" s="311"/>
      <c r="T473" s="254" t="s">
        <v>360</v>
      </c>
      <c r="V473" s="219">
        <f t="shared" si="58"/>
        <v>0</v>
      </c>
      <c r="W473" s="267">
        <f t="shared" si="63"/>
        <v>0</v>
      </c>
      <c r="X473" s="267" t="e">
        <f t="shared" si="59"/>
        <v>#DIV/0!</v>
      </c>
      <c r="Y473" s="267" t="e">
        <f t="shared" si="60"/>
        <v>#DIV/0!</v>
      </c>
      <c r="Z473" s="267" t="e">
        <f t="shared" si="61"/>
        <v>#DIV/0!</v>
      </c>
    </row>
    <row r="474" spans="1:26" s="254" customFormat="1">
      <c r="A474" s="175" t="str">
        <f t="shared" si="55"/>
        <v/>
      </c>
      <c r="B474" s="265" t="str">
        <f t="shared" si="56"/>
        <v>05</v>
      </c>
      <c r="C474" s="244" t="str">
        <f t="shared" si="57"/>
        <v>05_UKxxx_CA_13C6Glc_100ugWGP_ddmmmyy_UKy_AL_slice-media-24h</v>
      </c>
      <c r="D474" s="310"/>
      <c r="E474" s="310"/>
      <c r="F474" s="266">
        <f t="shared" si="62"/>
        <v>0</v>
      </c>
      <c r="G474" s="311"/>
      <c r="H474" s="254" t="s">
        <v>360</v>
      </c>
      <c r="J474" s="311"/>
      <c r="K474" s="254" t="s">
        <v>360</v>
      </c>
      <c r="M474" s="310"/>
      <c r="N474" s="254" t="s">
        <v>360</v>
      </c>
      <c r="P474" s="311"/>
      <c r="Q474" s="254" t="s">
        <v>360</v>
      </c>
      <c r="S474" s="311"/>
      <c r="T474" s="254" t="s">
        <v>360</v>
      </c>
      <c r="V474" s="219">
        <f t="shared" si="58"/>
        <v>0</v>
      </c>
      <c r="W474" s="267">
        <f t="shared" si="63"/>
        <v>0</v>
      </c>
      <c r="X474" s="267" t="e">
        <f t="shared" si="59"/>
        <v>#DIV/0!</v>
      </c>
      <c r="Y474" s="267" t="e">
        <f t="shared" si="60"/>
        <v>#DIV/0!</v>
      </c>
      <c r="Z474" s="267" t="e">
        <f t="shared" si="61"/>
        <v>#DIV/0!</v>
      </c>
    </row>
    <row r="475" spans="1:26" s="254" customFormat="1">
      <c r="A475" s="175" t="str">
        <f t="shared" si="55"/>
        <v>#ignore</v>
      </c>
      <c r="B475" s="265" t="str">
        <f t="shared" si="56"/>
        <v>06</v>
      </c>
      <c r="C475" s="244" t="str">
        <f t="shared" si="57"/>
        <v>06_UKxxx___ddmmmyy_UKy_AL_slice-media-24h</v>
      </c>
      <c r="D475" s="310"/>
      <c r="E475" s="310"/>
      <c r="F475" s="266">
        <f t="shared" si="62"/>
        <v>0</v>
      </c>
      <c r="G475" s="311"/>
      <c r="H475" s="254" t="s">
        <v>360</v>
      </c>
      <c r="J475" s="311"/>
      <c r="K475" s="254" t="s">
        <v>360</v>
      </c>
      <c r="M475" s="310"/>
      <c r="N475" s="254" t="s">
        <v>360</v>
      </c>
      <c r="P475" s="311"/>
      <c r="Q475" s="254" t="s">
        <v>360</v>
      </c>
      <c r="S475" s="311"/>
      <c r="T475" s="254" t="s">
        <v>360</v>
      </c>
      <c r="V475" s="219">
        <f t="shared" si="58"/>
        <v>0</v>
      </c>
      <c r="W475" s="267">
        <f t="shared" si="63"/>
        <v>0</v>
      </c>
      <c r="X475" s="267" t="e">
        <f t="shared" si="59"/>
        <v>#DIV/0!</v>
      </c>
      <c r="Y475" s="267" t="e">
        <f t="shared" si="60"/>
        <v>#DIV/0!</v>
      </c>
      <c r="Z475" s="267" t="e">
        <f t="shared" si="61"/>
        <v>#DIV/0!</v>
      </c>
    </row>
    <row r="476" spans="1:26" s="254" customFormat="1">
      <c r="A476" s="175" t="str">
        <f t="shared" si="55"/>
        <v>#ignore</v>
      </c>
      <c r="B476" s="265" t="str">
        <f t="shared" si="56"/>
        <v>07</v>
      </c>
      <c r="C476" s="244" t="str">
        <f t="shared" si="57"/>
        <v>07_UKxxx___ddmmmyy_UKy_AL_slice-media-24h</v>
      </c>
      <c r="D476" s="310"/>
      <c r="E476" s="310"/>
      <c r="F476" s="266">
        <f t="shared" si="62"/>
        <v>0</v>
      </c>
      <c r="G476" s="311"/>
      <c r="H476" s="254" t="s">
        <v>360</v>
      </c>
      <c r="J476" s="311"/>
      <c r="K476" s="254" t="s">
        <v>360</v>
      </c>
      <c r="M476" s="310"/>
      <c r="N476" s="254" t="s">
        <v>360</v>
      </c>
      <c r="P476" s="311"/>
      <c r="Q476" s="254" t="s">
        <v>360</v>
      </c>
      <c r="S476" s="311"/>
      <c r="T476" s="254" t="s">
        <v>360</v>
      </c>
      <c r="V476" s="219">
        <f t="shared" si="58"/>
        <v>0</v>
      </c>
      <c r="W476" s="267">
        <f t="shared" si="63"/>
        <v>0</v>
      </c>
      <c r="X476" s="267" t="e">
        <f t="shared" si="59"/>
        <v>#DIV/0!</v>
      </c>
      <c r="Y476" s="267" t="e">
        <f t="shared" si="60"/>
        <v>#DIV/0!</v>
      </c>
      <c r="Z476" s="267" t="e">
        <f t="shared" si="61"/>
        <v>#DIV/0!</v>
      </c>
    </row>
    <row r="477" spans="1:26" s="254" customFormat="1">
      <c r="A477" s="175" t="str">
        <f t="shared" si="55"/>
        <v>#ignore</v>
      </c>
      <c r="B477" s="265" t="str">
        <f t="shared" si="56"/>
        <v>08</v>
      </c>
      <c r="C477" s="244" t="str">
        <f t="shared" si="57"/>
        <v>08_UKxxx___ddmmmyy_UKy_AL_slice-media-24h</v>
      </c>
      <c r="D477" s="310"/>
      <c r="E477" s="310"/>
      <c r="F477" s="266">
        <f t="shared" si="62"/>
        <v>0</v>
      </c>
      <c r="G477" s="311"/>
      <c r="H477" s="254" t="s">
        <v>360</v>
      </c>
      <c r="J477" s="311"/>
      <c r="K477" s="254" t="s">
        <v>360</v>
      </c>
      <c r="M477" s="310"/>
      <c r="N477" s="254" t="s">
        <v>360</v>
      </c>
      <c r="P477" s="311"/>
      <c r="Q477" s="254" t="s">
        <v>360</v>
      </c>
      <c r="S477" s="311"/>
      <c r="T477" s="254" t="s">
        <v>360</v>
      </c>
      <c r="V477" s="219">
        <f t="shared" si="58"/>
        <v>0</v>
      </c>
      <c r="W477" s="267">
        <f t="shared" si="63"/>
        <v>0</v>
      </c>
      <c r="X477" s="267" t="e">
        <f t="shared" si="59"/>
        <v>#DIV/0!</v>
      </c>
      <c r="Y477" s="267" t="e">
        <f t="shared" si="60"/>
        <v>#DIV/0!</v>
      </c>
      <c r="Z477" s="267" t="e">
        <f t="shared" si="61"/>
        <v>#DIV/0!</v>
      </c>
    </row>
    <row r="478" spans="1:26" s="254" customFormat="1">
      <c r="A478" s="175" t="str">
        <f t="shared" si="55"/>
        <v>#ignore</v>
      </c>
      <c r="B478" s="265" t="str">
        <f t="shared" si="56"/>
        <v>09</v>
      </c>
      <c r="C478" s="244" t="str">
        <f t="shared" si="57"/>
        <v>09_UKxxx___ddmmmyy_UKy_AL_slice-media-24h</v>
      </c>
      <c r="D478" s="310"/>
      <c r="E478" s="310"/>
      <c r="F478" s="266">
        <f t="shared" si="62"/>
        <v>0</v>
      </c>
      <c r="G478" s="311"/>
      <c r="H478" s="254" t="s">
        <v>360</v>
      </c>
      <c r="J478" s="311"/>
      <c r="K478" s="254" t="s">
        <v>360</v>
      </c>
      <c r="M478" s="310"/>
      <c r="N478" s="254" t="s">
        <v>360</v>
      </c>
      <c r="P478" s="311"/>
      <c r="Q478" s="254" t="s">
        <v>360</v>
      </c>
      <c r="S478" s="311"/>
      <c r="T478" s="254" t="s">
        <v>360</v>
      </c>
      <c r="V478" s="219">
        <f t="shared" si="58"/>
        <v>0</v>
      </c>
      <c r="W478" s="267">
        <f t="shared" si="63"/>
        <v>0</v>
      </c>
      <c r="X478" s="267" t="e">
        <f t="shared" si="59"/>
        <v>#DIV/0!</v>
      </c>
      <c r="Y478" s="267" t="e">
        <f t="shared" si="60"/>
        <v>#DIV/0!</v>
      </c>
      <c r="Z478" s="267" t="e">
        <f t="shared" si="61"/>
        <v>#DIV/0!</v>
      </c>
    </row>
    <row r="479" spans="1:26" s="254" customFormat="1">
      <c r="A479" s="175" t="str">
        <f t="shared" si="55"/>
        <v>#ignore</v>
      </c>
      <c r="B479" s="265" t="str">
        <f t="shared" si="56"/>
        <v>10</v>
      </c>
      <c r="C479" s="244" t="str">
        <f t="shared" si="57"/>
        <v>10_UKxxx___ddmmmyy_UKy_AL_slice-media-24h</v>
      </c>
      <c r="D479" s="310"/>
      <c r="E479" s="310"/>
      <c r="F479" s="266">
        <f t="shared" si="62"/>
        <v>0</v>
      </c>
      <c r="G479" s="311"/>
      <c r="H479" s="254" t="s">
        <v>360</v>
      </c>
      <c r="J479" s="311"/>
      <c r="K479" s="254" t="s">
        <v>360</v>
      </c>
      <c r="M479" s="310"/>
      <c r="N479" s="254" t="s">
        <v>360</v>
      </c>
      <c r="P479" s="311"/>
      <c r="Q479" s="254" t="s">
        <v>360</v>
      </c>
      <c r="S479" s="311"/>
      <c r="T479" s="254" t="s">
        <v>360</v>
      </c>
      <c r="V479" s="219">
        <f t="shared" si="58"/>
        <v>0</v>
      </c>
      <c r="W479" s="267">
        <f t="shared" si="63"/>
        <v>0</v>
      </c>
      <c r="X479" s="267" t="e">
        <f t="shared" si="59"/>
        <v>#DIV/0!</v>
      </c>
      <c r="Y479" s="267" t="e">
        <f t="shared" si="60"/>
        <v>#DIV/0!</v>
      </c>
      <c r="Z479" s="267" t="e">
        <f t="shared" si="61"/>
        <v>#DIV/0!</v>
      </c>
    </row>
    <row r="480" spans="1:26" s="254" customFormat="1">
      <c r="A480" s="175" t="str">
        <f t="shared" si="55"/>
        <v>#ignore</v>
      </c>
      <c r="B480" s="265" t="str">
        <f t="shared" si="56"/>
        <v>11</v>
      </c>
      <c r="C480" s="244" t="str">
        <f t="shared" si="57"/>
        <v>11_UKxxx___ddmmmyy_UKy_AL_slice-media-24h</v>
      </c>
      <c r="D480" s="310"/>
      <c r="E480" s="310"/>
      <c r="F480" s="266">
        <f t="shared" si="62"/>
        <v>0</v>
      </c>
      <c r="G480" s="311"/>
      <c r="H480" s="254" t="s">
        <v>360</v>
      </c>
      <c r="J480" s="311"/>
      <c r="K480" s="254" t="s">
        <v>360</v>
      </c>
      <c r="M480" s="310"/>
      <c r="N480" s="254" t="s">
        <v>360</v>
      </c>
      <c r="P480" s="311"/>
      <c r="Q480" s="254" t="s">
        <v>360</v>
      </c>
      <c r="S480" s="311"/>
      <c r="T480" s="254" t="s">
        <v>360</v>
      </c>
      <c r="V480" s="219">
        <f t="shared" si="58"/>
        <v>0</v>
      </c>
      <c r="W480" s="267">
        <f t="shared" si="63"/>
        <v>0</v>
      </c>
      <c r="X480" s="267" t="e">
        <f t="shared" si="59"/>
        <v>#DIV/0!</v>
      </c>
      <c r="Y480" s="267" t="e">
        <f t="shared" si="60"/>
        <v>#DIV/0!</v>
      </c>
      <c r="Z480" s="267" t="e">
        <f t="shared" si="61"/>
        <v>#DIV/0!</v>
      </c>
    </row>
    <row r="481" spans="1:26" s="254" customFormat="1">
      <c r="A481" s="175" t="str">
        <f t="shared" si="55"/>
        <v>#ignore</v>
      </c>
      <c r="B481" s="265" t="str">
        <f t="shared" si="56"/>
        <v>12</v>
      </c>
      <c r="C481" s="244" t="str">
        <f t="shared" si="57"/>
        <v>12_UKxxx___ddmmmyy_UKy_AL_slice-media-24h</v>
      </c>
      <c r="D481" s="310"/>
      <c r="E481" s="310"/>
      <c r="F481" s="266">
        <f t="shared" si="62"/>
        <v>0</v>
      </c>
      <c r="G481" s="311"/>
      <c r="H481" s="254" t="s">
        <v>360</v>
      </c>
      <c r="J481" s="311"/>
      <c r="K481" s="254" t="s">
        <v>360</v>
      </c>
      <c r="M481" s="310"/>
      <c r="N481" s="254" t="s">
        <v>360</v>
      </c>
      <c r="P481" s="311"/>
      <c r="Q481" s="254" t="s">
        <v>360</v>
      </c>
      <c r="S481" s="311"/>
      <c r="T481" s="254" t="s">
        <v>360</v>
      </c>
      <c r="V481" s="219">
        <f t="shared" si="58"/>
        <v>0</v>
      </c>
      <c r="W481" s="267">
        <f t="shared" si="63"/>
        <v>0</v>
      </c>
      <c r="X481" s="267" t="e">
        <f t="shared" si="59"/>
        <v>#DIV/0!</v>
      </c>
      <c r="Y481" s="267" t="e">
        <f t="shared" si="60"/>
        <v>#DIV/0!</v>
      </c>
      <c r="Z481" s="267" t="e">
        <f t="shared" si="61"/>
        <v>#DIV/0!</v>
      </c>
    </row>
    <row r="482" spans="1:26" s="254" customFormat="1">
      <c r="A482" s="175" t="str">
        <f t="shared" si="55"/>
        <v>#ignore</v>
      </c>
      <c r="B482" s="265" t="str">
        <f t="shared" si="56"/>
        <v>13</v>
      </c>
      <c r="C482" s="244" t="str">
        <f t="shared" si="57"/>
        <v>13_UKxxx___ddmmmyy_UKy_AL_slice-media-24h</v>
      </c>
      <c r="D482" s="310"/>
      <c r="E482" s="310"/>
      <c r="F482" s="266">
        <f t="shared" si="62"/>
        <v>0</v>
      </c>
      <c r="G482" s="311"/>
      <c r="H482" s="254" t="s">
        <v>360</v>
      </c>
      <c r="J482" s="311"/>
      <c r="K482" s="254" t="s">
        <v>360</v>
      </c>
      <c r="M482" s="310"/>
      <c r="N482" s="254" t="s">
        <v>360</v>
      </c>
      <c r="P482" s="311"/>
      <c r="Q482" s="254" t="s">
        <v>360</v>
      </c>
      <c r="S482" s="311"/>
      <c r="T482" s="254" t="s">
        <v>360</v>
      </c>
      <c r="V482" s="219">
        <f t="shared" si="58"/>
        <v>0</v>
      </c>
      <c r="W482" s="267">
        <f t="shared" si="63"/>
        <v>0</v>
      </c>
      <c r="X482" s="267" t="e">
        <f t="shared" si="59"/>
        <v>#DIV/0!</v>
      </c>
      <c r="Y482" s="267" t="e">
        <f t="shared" si="60"/>
        <v>#DIV/0!</v>
      </c>
      <c r="Z482" s="267" t="e">
        <f t="shared" si="61"/>
        <v>#DIV/0!</v>
      </c>
    </row>
    <row r="483" spans="1:26" s="254" customFormat="1">
      <c r="A483" s="175" t="str">
        <f t="shared" si="55"/>
        <v>#ignore</v>
      </c>
      <c r="B483" s="265" t="str">
        <f t="shared" si="56"/>
        <v>14</v>
      </c>
      <c r="C483" s="244" t="str">
        <f t="shared" si="57"/>
        <v>14_UKxxx___ddmmmyy_UKy_AL_slice-media-24h</v>
      </c>
      <c r="D483" s="310"/>
      <c r="E483" s="310"/>
      <c r="F483" s="266">
        <f t="shared" si="62"/>
        <v>0</v>
      </c>
      <c r="G483" s="311"/>
      <c r="H483" s="254" t="s">
        <v>360</v>
      </c>
      <c r="J483" s="311"/>
      <c r="K483" s="254" t="s">
        <v>360</v>
      </c>
      <c r="M483" s="310"/>
      <c r="N483" s="254" t="s">
        <v>360</v>
      </c>
      <c r="P483" s="311"/>
      <c r="Q483" s="254" t="s">
        <v>360</v>
      </c>
      <c r="S483" s="311"/>
      <c r="T483" s="254" t="s">
        <v>360</v>
      </c>
      <c r="V483" s="219">
        <f t="shared" si="58"/>
        <v>0</v>
      </c>
      <c r="W483" s="267">
        <f t="shared" si="63"/>
        <v>0</v>
      </c>
      <c r="X483" s="267" t="e">
        <f t="shared" si="59"/>
        <v>#DIV/0!</v>
      </c>
      <c r="Y483" s="267" t="e">
        <f t="shared" si="60"/>
        <v>#DIV/0!</v>
      </c>
      <c r="Z483" s="267" t="e">
        <f t="shared" si="61"/>
        <v>#DIV/0!</v>
      </c>
    </row>
    <row r="484" spans="1:26" s="254" customFormat="1">
      <c r="A484" s="175" t="str">
        <f t="shared" si="55"/>
        <v>#ignore</v>
      </c>
      <c r="B484" s="265" t="str">
        <f t="shared" si="56"/>
        <v>15</v>
      </c>
      <c r="C484" s="244" t="str">
        <f t="shared" si="57"/>
        <v>15_UKxxx___ddmmmyy_UKy_AL_slice-media-24h</v>
      </c>
      <c r="D484" s="310"/>
      <c r="E484" s="310"/>
      <c r="F484" s="266">
        <f t="shared" si="62"/>
        <v>0</v>
      </c>
      <c r="G484" s="311"/>
      <c r="H484" s="254" t="s">
        <v>360</v>
      </c>
      <c r="J484" s="311"/>
      <c r="K484" s="254" t="s">
        <v>360</v>
      </c>
      <c r="M484" s="310"/>
      <c r="N484" s="254" t="s">
        <v>360</v>
      </c>
      <c r="P484" s="311"/>
      <c r="Q484" s="254" t="s">
        <v>360</v>
      </c>
      <c r="S484" s="311"/>
      <c r="T484" s="254" t="s">
        <v>360</v>
      </c>
      <c r="V484" s="219">
        <f t="shared" si="58"/>
        <v>0</v>
      </c>
      <c r="W484" s="267">
        <f t="shared" si="63"/>
        <v>0</v>
      </c>
      <c r="X484" s="267" t="e">
        <f t="shared" si="59"/>
        <v>#DIV/0!</v>
      </c>
      <c r="Y484" s="267" t="e">
        <f t="shared" si="60"/>
        <v>#DIV/0!</v>
      </c>
      <c r="Z484" s="267" t="e">
        <f t="shared" si="61"/>
        <v>#DIV/0!</v>
      </c>
    </row>
    <row r="485" spans="1:26" s="254" customFormat="1">
      <c r="A485" s="175" t="str">
        <f t="shared" si="55"/>
        <v>#ignore</v>
      </c>
      <c r="B485" s="265" t="str">
        <f t="shared" si="56"/>
        <v>16</v>
      </c>
      <c r="C485" s="244" t="str">
        <f t="shared" si="57"/>
        <v>16_UKxxx___ddmmmyy_UKy_AL_slice-media-24h</v>
      </c>
      <c r="D485" s="310"/>
      <c r="E485" s="310"/>
      <c r="F485" s="266">
        <f t="shared" si="62"/>
        <v>0</v>
      </c>
      <c r="G485" s="311"/>
      <c r="H485" s="254" t="s">
        <v>360</v>
      </c>
      <c r="J485" s="311"/>
      <c r="K485" s="254" t="s">
        <v>360</v>
      </c>
      <c r="M485" s="310"/>
      <c r="N485" s="254" t="s">
        <v>360</v>
      </c>
      <c r="P485" s="311"/>
      <c r="Q485" s="254" t="s">
        <v>360</v>
      </c>
      <c r="S485" s="311"/>
      <c r="T485" s="254" t="s">
        <v>360</v>
      </c>
      <c r="V485" s="219">
        <f t="shared" si="58"/>
        <v>0</v>
      </c>
      <c r="W485" s="267">
        <f t="shared" si="63"/>
        <v>0</v>
      </c>
      <c r="X485" s="267" t="e">
        <f t="shared" si="59"/>
        <v>#DIV/0!</v>
      </c>
      <c r="Y485" s="267" t="e">
        <f t="shared" si="60"/>
        <v>#DIV/0!</v>
      </c>
      <c r="Z485" s="267" t="e">
        <f t="shared" si="61"/>
        <v>#DIV/0!</v>
      </c>
    </row>
    <row r="486" spans="1:26" s="254" customFormat="1">
      <c r="A486" s="175" t="str">
        <f t="shared" si="55"/>
        <v>#ignore</v>
      </c>
      <c r="B486" s="265" t="str">
        <f t="shared" si="56"/>
        <v>17</v>
      </c>
      <c r="C486" s="244" t="str">
        <f t="shared" si="57"/>
        <v>17_UKxxx___ddmmmyy_UKy_AL_slice-media-24h</v>
      </c>
      <c r="D486" s="310"/>
      <c r="E486" s="310"/>
      <c r="F486" s="266">
        <f t="shared" si="62"/>
        <v>0</v>
      </c>
      <c r="G486" s="311"/>
      <c r="H486" s="254" t="s">
        <v>360</v>
      </c>
      <c r="J486" s="311"/>
      <c r="K486" s="254" t="s">
        <v>360</v>
      </c>
      <c r="M486" s="310"/>
      <c r="N486" s="254" t="s">
        <v>360</v>
      </c>
      <c r="P486" s="311"/>
      <c r="Q486" s="254" t="s">
        <v>360</v>
      </c>
      <c r="S486" s="311"/>
      <c r="T486" s="254" t="s">
        <v>360</v>
      </c>
      <c r="V486" s="219">
        <f t="shared" si="58"/>
        <v>0</v>
      </c>
      <c r="W486" s="267">
        <f t="shared" si="63"/>
        <v>0</v>
      </c>
      <c r="X486" s="267" t="e">
        <f t="shared" si="59"/>
        <v>#DIV/0!</v>
      </c>
      <c r="Y486" s="267" t="e">
        <f t="shared" si="60"/>
        <v>#DIV/0!</v>
      </c>
      <c r="Z486" s="267" t="e">
        <f t="shared" si="61"/>
        <v>#DIV/0!</v>
      </c>
    </row>
    <row r="487" spans="1:26" s="254" customFormat="1">
      <c r="A487" s="175" t="str">
        <f t="shared" si="55"/>
        <v/>
      </c>
      <c r="B487" s="265" t="str">
        <f t="shared" si="56"/>
        <v>31</v>
      </c>
      <c r="C487" s="244" t="str">
        <f t="shared" si="57"/>
        <v>31_UKxxx_N_13C6Glc_Ctl_ddmmmyy_UKy_AL_slice-media-24h</v>
      </c>
      <c r="D487" s="310"/>
      <c r="E487" s="310"/>
      <c r="F487" s="266">
        <f t="shared" si="62"/>
        <v>0</v>
      </c>
      <c r="G487" s="311"/>
      <c r="H487" s="254" t="s">
        <v>360</v>
      </c>
      <c r="J487" s="311"/>
      <c r="K487" s="254" t="s">
        <v>360</v>
      </c>
      <c r="M487" s="310"/>
      <c r="N487" s="254" t="s">
        <v>360</v>
      </c>
      <c r="P487" s="311"/>
      <c r="Q487" s="254" t="s">
        <v>360</v>
      </c>
      <c r="S487" s="311"/>
      <c r="T487" s="254" t="s">
        <v>360</v>
      </c>
      <c r="V487" s="219">
        <f t="shared" si="58"/>
        <v>0</v>
      </c>
      <c r="W487" s="267">
        <f t="shared" si="63"/>
        <v>0</v>
      </c>
      <c r="X487" s="267" t="e">
        <f t="shared" si="59"/>
        <v>#DIV/0!</v>
      </c>
      <c r="Y487" s="267" t="e">
        <f t="shared" si="60"/>
        <v>#DIV/0!</v>
      </c>
      <c r="Z487" s="267" t="e">
        <f t="shared" si="61"/>
        <v>#DIV/0!</v>
      </c>
    </row>
    <row r="488" spans="1:26" s="254" customFormat="1">
      <c r="A488" s="175" t="str">
        <f t="shared" si="55"/>
        <v/>
      </c>
      <c r="B488" s="265" t="str">
        <f t="shared" si="56"/>
        <v>32</v>
      </c>
      <c r="C488" s="244" t="str">
        <f t="shared" si="57"/>
        <v>32_UKxxx_N_13C6Glc_Ctl_ddmmmyy_UKy_AL_slice-media-24h</v>
      </c>
      <c r="D488" s="310"/>
      <c r="E488" s="310"/>
      <c r="F488" s="266">
        <f t="shared" si="62"/>
        <v>0</v>
      </c>
      <c r="G488" s="311"/>
      <c r="H488" s="254" t="s">
        <v>360</v>
      </c>
      <c r="J488" s="311"/>
      <c r="K488" s="254" t="s">
        <v>360</v>
      </c>
      <c r="M488" s="310"/>
      <c r="N488" s="254" t="s">
        <v>360</v>
      </c>
      <c r="P488" s="311"/>
      <c r="Q488" s="254" t="s">
        <v>360</v>
      </c>
      <c r="S488" s="311"/>
      <c r="T488" s="254" t="s">
        <v>360</v>
      </c>
      <c r="V488" s="219">
        <f t="shared" si="58"/>
        <v>0</v>
      </c>
      <c r="W488" s="267">
        <f t="shared" si="63"/>
        <v>0</v>
      </c>
      <c r="X488" s="267" t="e">
        <f t="shared" si="59"/>
        <v>#DIV/0!</v>
      </c>
      <c r="Y488" s="267" t="e">
        <f t="shared" si="60"/>
        <v>#DIV/0!</v>
      </c>
      <c r="Z488" s="267" t="e">
        <f t="shared" si="61"/>
        <v>#DIV/0!</v>
      </c>
    </row>
    <row r="489" spans="1:26" s="254" customFormat="1">
      <c r="A489" s="175" t="str">
        <f t="shared" si="55"/>
        <v/>
      </c>
      <c r="B489" s="265" t="str">
        <f t="shared" si="56"/>
        <v>33</v>
      </c>
      <c r="C489" s="244" t="str">
        <f t="shared" si="57"/>
        <v>33_UKxxx_N_13C6Glc_100ugWGP_ddmmmyy_UKy_AL_slice-media-24h</v>
      </c>
      <c r="D489" s="310"/>
      <c r="E489" s="310"/>
      <c r="F489" s="266">
        <f t="shared" si="62"/>
        <v>0</v>
      </c>
      <c r="G489" s="311"/>
      <c r="H489" s="254" t="s">
        <v>360</v>
      </c>
      <c r="J489" s="311"/>
      <c r="K489" s="254" t="s">
        <v>360</v>
      </c>
      <c r="M489" s="310"/>
      <c r="N489" s="254" t="s">
        <v>360</v>
      </c>
      <c r="P489" s="311"/>
      <c r="Q489" s="254" t="s">
        <v>360</v>
      </c>
      <c r="S489" s="311"/>
      <c r="T489" s="254" t="s">
        <v>360</v>
      </c>
      <c r="V489" s="219">
        <f t="shared" si="58"/>
        <v>0</v>
      </c>
      <c r="W489" s="267">
        <f t="shared" si="63"/>
        <v>0</v>
      </c>
      <c r="X489" s="267" t="e">
        <f t="shared" si="59"/>
        <v>#DIV/0!</v>
      </c>
      <c r="Y489" s="267" t="e">
        <f t="shared" si="60"/>
        <v>#DIV/0!</v>
      </c>
      <c r="Z489" s="267" t="e">
        <f t="shared" si="61"/>
        <v>#DIV/0!</v>
      </c>
    </row>
    <row r="490" spans="1:26" s="254" customFormat="1">
      <c r="A490" s="175" t="str">
        <f t="shared" si="55"/>
        <v/>
      </c>
      <c r="B490" s="265" t="str">
        <f t="shared" si="56"/>
        <v>34</v>
      </c>
      <c r="C490" s="244" t="str">
        <f t="shared" si="57"/>
        <v>34_UKxxx_N_13C6Glc_100ugWGP_ddmmmyy_UKy_AL_slice-media-24h</v>
      </c>
      <c r="D490" s="310"/>
      <c r="E490" s="310"/>
      <c r="F490" s="266">
        <f t="shared" si="62"/>
        <v>0</v>
      </c>
      <c r="G490" s="311"/>
      <c r="H490" s="254" t="s">
        <v>360</v>
      </c>
      <c r="J490" s="311"/>
      <c r="K490" s="254" t="s">
        <v>360</v>
      </c>
      <c r="M490" s="310"/>
      <c r="N490" s="254" t="s">
        <v>360</v>
      </c>
      <c r="P490" s="311"/>
      <c r="Q490" s="254" t="s">
        <v>360</v>
      </c>
      <c r="S490" s="311"/>
      <c r="T490" s="254" t="s">
        <v>360</v>
      </c>
      <c r="V490" s="219">
        <f t="shared" si="58"/>
        <v>0</v>
      </c>
      <c r="W490" s="267">
        <f t="shared" si="63"/>
        <v>0</v>
      </c>
      <c r="X490" s="267" t="e">
        <f t="shared" si="59"/>
        <v>#DIV/0!</v>
      </c>
      <c r="Y490" s="267" t="e">
        <f t="shared" si="60"/>
        <v>#DIV/0!</v>
      </c>
      <c r="Z490" s="267" t="e">
        <f t="shared" si="61"/>
        <v>#DIV/0!</v>
      </c>
    </row>
    <row r="491" spans="1:26" s="254" customFormat="1">
      <c r="A491" s="175" t="str">
        <f t="shared" si="55"/>
        <v/>
      </c>
      <c r="B491" s="265" t="str">
        <f t="shared" si="56"/>
        <v>35</v>
      </c>
      <c r="C491" s="244" t="str">
        <f t="shared" si="57"/>
        <v>35_UKxxx_N_13C6Glc_100ugWGP_ddmmmyy_UKy_AL_slice-media-24h</v>
      </c>
      <c r="D491" s="310"/>
      <c r="E491" s="310"/>
      <c r="F491" s="266">
        <f t="shared" si="62"/>
        <v>0</v>
      </c>
      <c r="G491" s="311"/>
      <c r="H491" s="254" t="s">
        <v>360</v>
      </c>
      <c r="J491" s="311"/>
      <c r="K491" s="254" t="s">
        <v>360</v>
      </c>
      <c r="M491" s="310"/>
      <c r="N491" s="254" t="s">
        <v>360</v>
      </c>
      <c r="P491" s="311"/>
      <c r="Q491" s="254" t="s">
        <v>360</v>
      </c>
      <c r="S491" s="311"/>
      <c r="T491" s="254" t="s">
        <v>360</v>
      </c>
      <c r="V491" s="219">
        <f t="shared" si="58"/>
        <v>0</v>
      </c>
      <c r="W491" s="267">
        <f t="shared" si="63"/>
        <v>0</v>
      </c>
      <c r="X491" s="267" t="e">
        <f t="shared" si="59"/>
        <v>#DIV/0!</v>
      </c>
      <c r="Y491" s="267" t="e">
        <f t="shared" si="60"/>
        <v>#DIV/0!</v>
      </c>
      <c r="Z491" s="267" t="e">
        <f t="shared" si="61"/>
        <v>#DIV/0!</v>
      </c>
    </row>
    <row r="492" spans="1:26" s="254" customFormat="1">
      <c r="A492" s="175" t="str">
        <f t="shared" si="55"/>
        <v>#ignore</v>
      </c>
      <c r="B492" s="265" t="str">
        <f t="shared" si="56"/>
        <v>36</v>
      </c>
      <c r="C492" s="244" t="str">
        <f t="shared" si="57"/>
        <v>36_UKxxx___ddmmmyy_UKy_AL_slice-media-24h</v>
      </c>
      <c r="D492" s="310"/>
      <c r="E492" s="310"/>
      <c r="F492" s="266">
        <f t="shared" si="62"/>
        <v>0</v>
      </c>
      <c r="G492" s="311"/>
      <c r="H492" s="254" t="s">
        <v>360</v>
      </c>
      <c r="J492" s="311"/>
      <c r="K492" s="254" t="s">
        <v>360</v>
      </c>
      <c r="M492" s="310"/>
      <c r="N492" s="254" t="s">
        <v>360</v>
      </c>
      <c r="P492" s="311"/>
      <c r="Q492" s="254" t="s">
        <v>360</v>
      </c>
      <c r="S492" s="311"/>
      <c r="T492" s="254" t="s">
        <v>360</v>
      </c>
      <c r="V492" s="219">
        <f t="shared" si="58"/>
        <v>0</v>
      </c>
      <c r="W492" s="267">
        <f t="shared" si="63"/>
        <v>0</v>
      </c>
      <c r="X492" s="267" t="e">
        <f t="shared" si="59"/>
        <v>#DIV/0!</v>
      </c>
      <c r="Y492" s="267" t="e">
        <f t="shared" si="60"/>
        <v>#DIV/0!</v>
      </c>
      <c r="Z492" s="267" t="e">
        <f t="shared" si="61"/>
        <v>#DIV/0!</v>
      </c>
    </row>
    <row r="493" spans="1:26" s="254" customFormat="1">
      <c r="A493" s="175" t="str">
        <f t="shared" si="55"/>
        <v>#ignore</v>
      </c>
      <c r="B493" s="265" t="str">
        <f t="shared" si="56"/>
        <v>37</v>
      </c>
      <c r="C493" s="244" t="str">
        <f t="shared" si="57"/>
        <v>37_UKxxx___ddmmmyy_UKy_AL_slice-media-24h</v>
      </c>
      <c r="D493" s="310"/>
      <c r="E493" s="310"/>
      <c r="F493" s="266">
        <f t="shared" si="62"/>
        <v>0</v>
      </c>
      <c r="G493" s="311"/>
      <c r="H493" s="254" t="s">
        <v>360</v>
      </c>
      <c r="J493" s="311"/>
      <c r="K493" s="254" t="s">
        <v>360</v>
      </c>
      <c r="M493" s="310"/>
      <c r="N493" s="254" t="s">
        <v>360</v>
      </c>
      <c r="P493" s="311"/>
      <c r="Q493" s="254" t="s">
        <v>360</v>
      </c>
      <c r="S493" s="311"/>
      <c r="T493" s="254" t="s">
        <v>360</v>
      </c>
      <c r="V493" s="219">
        <f t="shared" si="58"/>
        <v>0</v>
      </c>
      <c r="W493" s="267">
        <f t="shared" si="63"/>
        <v>0</v>
      </c>
      <c r="X493" s="267" t="e">
        <f t="shared" si="59"/>
        <v>#DIV/0!</v>
      </c>
      <c r="Y493" s="267" t="e">
        <f t="shared" si="60"/>
        <v>#DIV/0!</v>
      </c>
      <c r="Z493" s="267" t="e">
        <f t="shared" si="61"/>
        <v>#DIV/0!</v>
      </c>
    </row>
    <row r="494" spans="1:26" s="254" customFormat="1">
      <c r="A494" s="175" t="str">
        <f t="shared" si="55"/>
        <v>#ignore</v>
      </c>
      <c r="B494" s="265" t="str">
        <f t="shared" si="56"/>
        <v>38</v>
      </c>
      <c r="C494" s="244" t="str">
        <f t="shared" si="57"/>
        <v>38_UKxxx___ddmmmyy_UKy_AL_slice-media-24h</v>
      </c>
      <c r="D494" s="310"/>
      <c r="E494" s="310"/>
      <c r="F494" s="266">
        <f t="shared" si="62"/>
        <v>0</v>
      </c>
      <c r="G494" s="311"/>
      <c r="H494" s="254" t="s">
        <v>360</v>
      </c>
      <c r="J494" s="311"/>
      <c r="K494" s="254" t="s">
        <v>360</v>
      </c>
      <c r="M494" s="310"/>
      <c r="N494" s="254" t="s">
        <v>360</v>
      </c>
      <c r="P494" s="311"/>
      <c r="Q494" s="254" t="s">
        <v>360</v>
      </c>
      <c r="S494" s="311"/>
      <c r="T494" s="254" t="s">
        <v>360</v>
      </c>
      <c r="V494" s="219">
        <f t="shared" si="58"/>
        <v>0</v>
      </c>
      <c r="W494" s="267">
        <f t="shared" si="63"/>
        <v>0</v>
      </c>
      <c r="X494" s="267" t="e">
        <f t="shared" si="59"/>
        <v>#DIV/0!</v>
      </c>
      <c r="Y494" s="267" t="e">
        <f t="shared" si="60"/>
        <v>#DIV/0!</v>
      </c>
      <c r="Z494" s="267" t="e">
        <f t="shared" si="61"/>
        <v>#DIV/0!</v>
      </c>
    </row>
    <row r="495" spans="1:26" s="254" customFormat="1">
      <c r="A495" s="175" t="str">
        <f t="shared" si="55"/>
        <v>#ignore</v>
      </c>
      <c r="B495" s="265" t="str">
        <f t="shared" si="56"/>
        <v>39</v>
      </c>
      <c r="C495" s="244" t="str">
        <f t="shared" si="57"/>
        <v>39_UKxxx___ddmmmyy_UKy_AL_slice-media-24h</v>
      </c>
      <c r="D495" s="310"/>
      <c r="E495" s="310"/>
      <c r="F495" s="266">
        <f t="shared" si="62"/>
        <v>0</v>
      </c>
      <c r="G495" s="311"/>
      <c r="H495" s="254" t="s">
        <v>360</v>
      </c>
      <c r="J495" s="311"/>
      <c r="K495" s="254" t="s">
        <v>360</v>
      </c>
      <c r="M495" s="310"/>
      <c r="N495" s="254" t="s">
        <v>360</v>
      </c>
      <c r="P495" s="311"/>
      <c r="Q495" s="254" t="s">
        <v>360</v>
      </c>
      <c r="S495" s="311"/>
      <c r="T495" s="254" t="s">
        <v>360</v>
      </c>
      <c r="V495" s="219">
        <f t="shared" si="58"/>
        <v>0</v>
      </c>
      <c r="W495" s="267">
        <f t="shared" si="63"/>
        <v>0</v>
      </c>
      <c r="X495" s="267" t="e">
        <f t="shared" si="59"/>
        <v>#DIV/0!</v>
      </c>
      <c r="Y495" s="267" t="e">
        <f t="shared" si="60"/>
        <v>#DIV/0!</v>
      </c>
      <c r="Z495" s="267" t="e">
        <f t="shared" si="61"/>
        <v>#DIV/0!</v>
      </c>
    </row>
    <row r="496" spans="1:26" s="254" customFormat="1">
      <c r="A496" s="175" t="str">
        <f t="shared" si="55"/>
        <v>#ignore</v>
      </c>
      <c r="B496" s="265" t="str">
        <f t="shared" si="56"/>
        <v>40</v>
      </c>
      <c r="C496" s="244" t="str">
        <f t="shared" si="57"/>
        <v>40_UKxxx___ddmmmyy_UKy_AL_slice-media-24h</v>
      </c>
      <c r="D496" s="310"/>
      <c r="E496" s="310"/>
      <c r="F496" s="266">
        <f t="shared" si="62"/>
        <v>0</v>
      </c>
      <c r="G496" s="311"/>
      <c r="H496" s="254" t="s">
        <v>360</v>
      </c>
      <c r="J496" s="311"/>
      <c r="K496" s="254" t="s">
        <v>360</v>
      </c>
      <c r="M496" s="310"/>
      <c r="N496" s="254" t="s">
        <v>360</v>
      </c>
      <c r="P496" s="311"/>
      <c r="Q496" s="254" t="s">
        <v>360</v>
      </c>
      <c r="S496" s="311"/>
      <c r="T496" s="254" t="s">
        <v>360</v>
      </c>
      <c r="V496" s="219">
        <f t="shared" si="58"/>
        <v>0</v>
      </c>
      <c r="W496" s="267">
        <f t="shared" si="63"/>
        <v>0</v>
      </c>
      <c r="X496" s="267" t="e">
        <f t="shared" si="59"/>
        <v>#DIV/0!</v>
      </c>
      <c r="Y496" s="267" t="e">
        <f t="shared" si="60"/>
        <v>#DIV/0!</v>
      </c>
      <c r="Z496" s="267" t="e">
        <f t="shared" si="61"/>
        <v>#DIV/0!</v>
      </c>
    </row>
    <row r="497" spans="1:26" s="254" customFormat="1">
      <c r="A497" s="175" t="str">
        <f t="shared" si="55"/>
        <v>#ignore</v>
      </c>
      <c r="B497" s="265" t="str">
        <f t="shared" si="56"/>
        <v>41</v>
      </c>
      <c r="C497" s="244" t="str">
        <f t="shared" si="57"/>
        <v>41_UKxxx___ddmmmyy_UKy_AL_slice-media-24h</v>
      </c>
      <c r="D497" s="310"/>
      <c r="E497" s="310"/>
      <c r="F497" s="266">
        <f t="shared" si="62"/>
        <v>0</v>
      </c>
      <c r="G497" s="311"/>
      <c r="H497" s="254" t="s">
        <v>360</v>
      </c>
      <c r="J497" s="311"/>
      <c r="K497" s="254" t="s">
        <v>360</v>
      </c>
      <c r="M497" s="310"/>
      <c r="N497" s="254" t="s">
        <v>360</v>
      </c>
      <c r="P497" s="311"/>
      <c r="Q497" s="254" t="s">
        <v>360</v>
      </c>
      <c r="S497" s="311"/>
      <c r="T497" s="254" t="s">
        <v>360</v>
      </c>
      <c r="V497" s="219">
        <f t="shared" si="58"/>
        <v>0</v>
      </c>
      <c r="W497" s="267">
        <f t="shared" si="63"/>
        <v>0</v>
      </c>
      <c r="X497" s="267" t="e">
        <f t="shared" si="59"/>
        <v>#DIV/0!</v>
      </c>
      <c r="Y497" s="267" t="e">
        <f t="shared" si="60"/>
        <v>#DIV/0!</v>
      </c>
      <c r="Z497" s="267" t="e">
        <f t="shared" si="61"/>
        <v>#DIV/0!</v>
      </c>
    </row>
    <row r="498" spans="1:26" s="254" customFormat="1">
      <c r="A498" s="175" t="str">
        <f t="shared" si="55"/>
        <v>#ignore</v>
      </c>
      <c r="B498" s="265" t="str">
        <f t="shared" si="56"/>
        <v>42</v>
      </c>
      <c r="C498" s="244" t="str">
        <f t="shared" si="57"/>
        <v>42_UKxxx___ddmmmyy_UKy_AL_slice-media-24h</v>
      </c>
      <c r="D498" s="310"/>
      <c r="E498" s="310"/>
      <c r="F498" s="266">
        <f t="shared" si="62"/>
        <v>0</v>
      </c>
      <c r="G498" s="311"/>
      <c r="H498" s="254" t="s">
        <v>360</v>
      </c>
      <c r="J498" s="311"/>
      <c r="K498" s="254" t="s">
        <v>360</v>
      </c>
      <c r="M498" s="310"/>
      <c r="N498" s="254" t="s">
        <v>360</v>
      </c>
      <c r="P498" s="311"/>
      <c r="Q498" s="254" t="s">
        <v>360</v>
      </c>
      <c r="S498" s="311"/>
      <c r="T498" s="254" t="s">
        <v>360</v>
      </c>
      <c r="V498" s="219">
        <f t="shared" si="58"/>
        <v>0</v>
      </c>
      <c r="W498" s="267">
        <f t="shared" si="63"/>
        <v>0</v>
      </c>
      <c r="X498" s="267" t="e">
        <f t="shared" si="59"/>
        <v>#DIV/0!</v>
      </c>
      <c r="Y498" s="267" t="e">
        <f t="shared" si="60"/>
        <v>#DIV/0!</v>
      </c>
      <c r="Z498" s="267" t="e">
        <f t="shared" si="61"/>
        <v>#DIV/0!</v>
      </c>
    </row>
    <row r="499" spans="1:26" s="254" customFormat="1">
      <c r="A499" s="175" t="str">
        <f t="shared" si="55"/>
        <v>#ignore</v>
      </c>
      <c r="B499" s="265" t="str">
        <f t="shared" si="56"/>
        <v>43</v>
      </c>
      <c r="C499" s="244" t="str">
        <f t="shared" si="57"/>
        <v>43_UKxxx___ddmmmyy_UKy_AL_slice-media-24h</v>
      </c>
      <c r="D499" s="310"/>
      <c r="E499" s="310"/>
      <c r="F499" s="266">
        <f t="shared" si="62"/>
        <v>0</v>
      </c>
      <c r="G499" s="311"/>
      <c r="H499" s="254" t="s">
        <v>360</v>
      </c>
      <c r="J499" s="311"/>
      <c r="K499" s="254" t="s">
        <v>360</v>
      </c>
      <c r="M499" s="310"/>
      <c r="N499" s="254" t="s">
        <v>360</v>
      </c>
      <c r="P499" s="311"/>
      <c r="Q499" s="254" t="s">
        <v>360</v>
      </c>
      <c r="S499" s="311"/>
      <c r="T499" s="254" t="s">
        <v>360</v>
      </c>
      <c r="V499" s="219">
        <f t="shared" si="58"/>
        <v>0</v>
      </c>
      <c r="W499" s="267">
        <f t="shared" si="63"/>
        <v>0</v>
      </c>
      <c r="X499" s="267" t="e">
        <f t="shared" si="59"/>
        <v>#DIV/0!</v>
      </c>
      <c r="Y499" s="267" t="e">
        <f t="shared" si="60"/>
        <v>#DIV/0!</v>
      </c>
      <c r="Z499" s="267" t="e">
        <f t="shared" si="61"/>
        <v>#DIV/0!</v>
      </c>
    </row>
    <row r="500" spans="1:26" s="254" customFormat="1">
      <c r="A500" s="175" t="str">
        <f t="shared" si="55"/>
        <v>#ignore</v>
      </c>
      <c r="B500" s="265" t="str">
        <f t="shared" si="56"/>
        <v>44</v>
      </c>
      <c r="C500" s="244" t="str">
        <f t="shared" si="57"/>
        <v>44_UKxxx___ddmmmyy_UKy_AL_slice-media-24h</v>
      </c>
      <c r="D500" s="310"/>
      <c r="E500" s="310"/>
      <c r="F500" s="266">
        <f t="shared" si="62"/>
        <v>0</v>
      </c>
      <c r="G500" s="311"/>
      <c r="H500" s="254" t="s">
        <v>360</v>
      </c>
      <c r="J500" s="311"/>
      <c r="K500" s="254" t="s">
        <v>360</v>
      </c>
      <c r="M500" s="310"/>
      <c r="N500" s="254" t="s">
        <v>360</v>
      </c>
      <c r="P500" s="311"/>
      <c r="Q500" s="254" t="s">
        <v>360</v>
      </c>
      <c r="S500" s="311"/>
      <c r="T500" s="254" t="s">
        <v>360</v>
      </c>
      <c r="V500" s="219">
        <f t="shared" si="58"/>
        <v>0</v>
      </c>
      <c r="W500" s="267">
        <f t="shared" si="63"/>
        <v>0</v>
      </c>
      <c r="X500" s="267" t="e">
        <f t="shared" si="59"/>
        <v>#DIV/0!</v>
      </c>
      <c r="Y500" s="267" t="e">
        <f t="shared" si="60"/>
        <v>#DIV/0!</v>
      </c>
      <c r="Z500" s="267" t="e">
        <f t="shared" si="61"/>
        <v>#DIV/0!</v>
      </c>
    </row>
    <row r="501" spans="1:26" s="254" customFormat="1">
      <c r="A501" s="175" t="str">
        <f t="shared" si="55"/>
        <v>#ignore</v>
      </c>
      <c r="B501" s="265" t="str">
        <f t="shared" si="56"/>
        <v>45</v>
      </c>
      <c r="C501" s="244" t="str">
        <f t="shared" si="57"/>
        <v>45_UKxxx___ddmmmyy_UKy_AL_slice-media-24h</v>
      </c>
      <c r="D501" s="310"/>
      <c r="E501" s="310"/>
      <c r="F501" s="266">
        <f t="shared" si="62"/>
        <v>0</v>
      </c>
      <c r="G501" s="311"/>
      <c r="H501" s="254" t="s">
        <v>360</v>
      </c>
      <c r="J501" s="311"/>
      <c r="K501" s="254" t="s">
        <v>360</v>
      </c>
      <c r="M501" s="310"/>
      <c r="N501" s="254" t="s">
        <v>360</v>
      </c>
      <c r="P501" s="311"/>
      <c r="Q501" s="254" t="s">
        <v>360</v>
      </c>
      <c r="S501" s="311"/>
      <c r="T501" s="254" t="s">
        <v>360</v>
      </c>
      <c r="V501" s="219">
        <f t="shared" si="58"/>
        <v>0</v>
      </c>
      <c r="W501" s="267">
        <f t="shared" si="63"/>
        <v>0</v>
      </c>
      <c r="X501" s="267" t="e">
        <f t="shared" si="59"/>
        <v>#DIV/0!</v>
      </c>
      <c r="Y501" s="267" t="e">
        <f t="shared" si="60"/>
        <v>#DIV/0!</v>
      </c>
      <c r="Z501" s="267" t="e">
        <f t="shared" si="61"/>
        <v>#DIV/0!</v>
      </c>
    </row>
    <row r="502" spans="1:26" s="254" customFormat="1">
      <c r="A502" s="175" t="str">
        <f t="shared" si="55"/>
        <v>#ignore</v>
      </c>
      <c r="B502" s="265" t="str">
        <f t="shared" si="56"/>
        <v>46</v>
      </c>
      <c r="C502" s="244" t="str">
        <f t="shared" si="57"/>
        <v>46_UKxxx___ddmmmyy_UKy_AL_slice-media-24h</v>
      </c>
      <c r="D502" s="310"/>
      <c r="E502" s="310"/>
      <c r="F502" s="266">
        <f t="shared" si="62"/>
        <v>0</v>
      </c>
      <c r="G502" s="311"/>
      <c r="H502" s="254" t="s">
        <v>360</v>
      </c>
      <c r="J502" s="311"/>
      <c r="K502" s="254" t="s">
        <v>360</v>
      </c>
      <c r="M502" s="310"/>
      <c r="N502" s="254" t="s">
        <v>360</v>
      </c>
      <c r="P502" s="311"/>
      <c r="Q502" s="254" t="s">
        <v>360</v>
      </c>
      <c r="S502" s="311"/>
      <c r="T502" s="254" t="s">
        <v>360</v>
      </c>
      <c r="V502" s="219">
        <f t="shared" si="58"/>
        <v>0</v>
      </c>
      <c r="W502" s="267">
        <f t="shared" si="63"/>
        <v>0</v>
      </c>
      <c r="X502" s="267" t="e">
        <f t="shared" si="59"/>
        <v>#DIV/0!</v>
      </c>
      <c r="Y502" s="267" t="e">
        <f t="shared" si="60"/>
        <v>#DIV/0!</v>
      </c>
      <c r="Z502" s="267" t="e">
        <f t="shared" si="61"/>
        <v>#DIV/0!</v>
      </c>
    </row>
    <row r="503" spans="1:26" s="254" customFormat="1">
      <c r="A503" s="175" t="str">
        <f t="shared" si="55"/>
        <v>#ignore</v>
      </c>
      <c r="B503" s="265" t="str">
        <f t="shared" si="56"/>
        <v>47</v>
      </c>
      <c r="C503" s="244" t="str">
        <f t="shared" si="57"/>
        <v>47_UKxxx___ddmmmyy_UKy_AL_slice-media-24h</v>
      </c>
      <c r="D503" s="310"/>
      <c r="E503" s="310"/>
      <c r="F503" s="266">
        <f t="shared" si="62"/>
        <v>0</v>
      </c>
      <c r="G503" s="311"/>
      <c r="H503" s="254" t="s">
        <v>360</v>
      </c>
      <c r="J503" s="311"/>
      <c r="K503" s="254" t="s">
        <v>360</v>
      </c>
      <c r="M503" s="310"/>
      <c r="N503" s="254" t="s">
        <v>360</v>
      </c>
      <c r="P503" s="311"/>
      <c r="Q503" s="254" t="s">
        <v>360</v>
      </c>
      <c r="S503" s="311"/>
      <c r="T503" s="254" t="s">
        <v>360</v>
      </c>
      <c r="V503" s="219">
        <f t="shared" si="58"/>
        <v>0</v>
      </c>
      <c r="W503" s="267">
        <f t="shared" si="63"/>
        <v>0</v>
      </c>
      <c r="X503" s="267" t="e">
        <f t="shared" si="59"/>
        <v>#DIV/0!</v>
      </c>
      <c r="Y503" s="267" t="e">
        <f t="shared" si="60"/>
        <v>#DIV/0!</v>
      </c>
      <c r="Z503" s="267" t="e">
        <f t="shared" si="61"/>
        <v>#DIV/0!</v>
      </c>
    </row>
    <row r="504" spans="1:26" s="254" customFormat="1">
      <c r="C504" s="268"/>
      <c r="F504" s="255"/>
      <c r="G504" s="255"/>
      <c r="H504" s="255"/>
      <c r="I504" s="255"/>
      <c r="J504" s="255"/>
      <c r="K504" s="255"/>
      <c r="L504" s="255"/>
      <c r="M504" s="255"/>
      <c r="N504" s="255"/>
    </row>
    <row r="505" spans="1:26" s="254" customFormat="1">
      <c r="B505" s="269" t="s">
        <v>69</v>
      </c>
      <c r="G505" s="255"/>
      <c r="H505" s="255"/>
      <c r="I505" s="255"/>
      <c r="J505" s="255"/>
    </row>
    <row r="506" spans="1:26" s="254" customFormat="1">
      <c r="B506" s="269"/>
      <c r="D506" s="270"/>
      <c r="G506" s="255"/>
      <c r="H506" s="255"/>
      <c r="I506" s="255"/>
      <c r="J506" s="255"/>
    </row>
    <row r="507" spans="1:26" s="254" customFormat="1" ht="36.950000000000003" customHeight="1">
      <c r="A507" s="254" t="s">
        <v>5</v>
      </c>
      <c r="C507" s="255" t="s">
        <v>42</v>
      </c>
      <c r="D507" s="255" t="str">
        <f>IF(D509="","","#sample%child.id=-lipid; #.replicate=1;#%type=""analytical""; #.weight; #%units=g;#.type=media_extract; *#protocol.id=lipid_extraction")</f>
        <v/>
      </c>
      <c r="E507" s="254" t="str">
        <f>IF(D509="","","*#protocol.id")</f>
        <v/>
      </c>
      <c r="F507" s="206" t="str">
        <f>IF(D509="","","#sample.status")</f>
        <v/>
      </c>
      <c r="G507" s="255"/>
      <c r="H507" s="255"/>
      <c r="I507" s="255"/>
      <c r="J507" s="255"/>
    </row>
    <row r="508" spans="1:26" s="254" customFormat="1">
      <c r="A508" s="254" t="s">
        <v>7</v>
      </c>
      <c r="B508" s="255" t="s">
        <v>33</v>
      </c>
      <c r="C508" s="264" t="s">
        <v>43</v>
      </c>
      <c r="D508" s="255" t="s">
        <v>71</v>
      </c>
      <c r="E508" s="254" t="s">
        <v>353</v>
      </c>
      <c r="F508" s="206" t="s">
        <v>406</v>
      </c>
      <c r="G508" s="255"/>
      <c r="H508" s="255"/>
      <c r="I508" s="255"/>
      <c r="J508" s="255"/>
    </row>
    <row r="509" spans="1:26" s="254" customFormat="1">
      <c r="A509" s="254" t="s">
        <v>7</v>
      </c>
      <c r="B509" s="265" t="str">
        <f t="shared" ref="B509:B542" si="64">B86</f>
        <v>01</v>
      </c>
      <c r="C509" s="244" t="str">
        <f>C470</f>
        <v>01_UKxxx_CA_13C6Glc_Ctl_ddmmmyy_UKy_AL_slice-media-24h</v>
      </c>
      <c r="D509" s="311"/>
      <c r="E509" s="254" t="s">
        <v>362</v>
      </c>
      <c r="G509" s="255"/>
      <c r="H509" s="255"/>
      <c r="I509" s="255"/>
      <c r="J509" s="255"/>
    </row>
    <row r="510" spans="1:26" s="254" customFormat="1">
      <c r="A510" s="254" t="s">
        <v>7</v>
      </c>
      <c r="B510" s="265" t="str">
        <f t="shared" si="64"/>
        <v>02</v>
      </c>
      <c r="C510" s="244" t="str">
        <f t="shared" ref="C510:C542" si="65">C471</f>
        <v>02_UKxxx_CA_13C6Glc_Ctl_ddmmmyy_UKy_AL_slice-media-24h</v>
      </c>
      <c r="D510" s="311"/>
      <c r="E510" s="254" t="s">
        <v>362</v>
      </c>
      <c r="G510" s="255"/>
      <c r="H510" s="255"/>
      <c r="I510" s="255"/>
      <c r="J510" s="255"/>
    </row>
    <row r="511" spans="1:26" s="254" customFormat="1">
      <c r="A511" s="254" t="s">
        <v>7</v>
      </c>
      <c r="B511" s="265" t="str">
        <f t="shared" si="64"/>
        <v>03</v>
      </c>
      <c r="C511" s="244" t="str">
        <f t="shared" si="65"/>
        <v>03_UKxxx_CA_13C6Glc_100ugWGP_ddmmmyy_UKy_AL_slice-media-24h</v>
      </c>
      <c r="D511" s="311"/>
      <c r="E511" s="254" t="s">
        <v>362</v>
      </c>
      <c r="G511" s="255"/>
      <c r="H511" s="255"/>
      <c r="I511" s="255"/>
      <c r="J511" s="255"/>
    </row>
    <row r="512" spans="1:26" s="254" customFormat="1">
      <c r="A512" s="254" t="s">
        <v>7</v>
      </c>
      <c r="B512" s="265" t="str">
        <f t="shared" si="64"/>
        <v>04</v>
      </c>
      <c r="C512" s="244" t="str">
        <f t="shared" si="65"/>
        <v>04_UKxxx_CA_13C6Glc_100ugWGP_ddmmmyy_UKy_AL_slice-media-24h</v>
      </c>
      <c r="D512" s="311"/>
      <c r="E512" s="254" t="s">
        <v>362</v>
      </c>
      <c r="G512" s="255"/>
      <c r="H512" s="255"/>
      <c r="I512" s="255"/>
      <c r="J512" s="255"/>
    </row>
    <row r="513" spans="1:10" s="254" customFormat="1">
      <c r="A513" s="254" t="s">
        <v>7</v>
      </c>
      <c r="B513" s="265" t="str">
        <f t="shared" si="64"/>
        <v>05</v>
      </c>
      <c r="C513" s="244" t="str">
        <f t="shared" si="65"/>
        <v>05_UKxxx_CA_13C6Glc_100ugWGP_ddmmmyy_UKy_AL_slice-media-24h</v>
      </c>
      <c r="D513" s="311"/>
      <c r="E513" s="254" t="s">
        <v>362</v>
      </c>
      <c r="G513" s="255"/>
      <c r="H513" s="255"/>
      <c r="I513" s="255"/>
      <c r="J513" s="255"/>
    </row>
    <row r="514" spans="1:10" s="254" customFormat="1">
      <c r="A514" s="254" t="s">
        <v>7</v>
      </c>
      <c r="B514" s="265" t="str">
        <f t="shared" si="64"/>
        <v>06</v>
      </c>
      <c r="C514" s="244" t="str">
        <f t="shared" si="65"/>
        <v>06_UKxxx___ddmmmyy_UKy_AL_slice-media-24h</v>
      </c>
      <c r="D514" s="311"/>
      <c r="E514" s="254" t="s">
        <v>362</v>
      </c>
      <c r="G514" s="255"/>
      <c r="H514" s="255"/>
      <c r="I514" s="255"/>
      <c r="J514" s="255"/>
    </row>
    <row r="515" spans="1:10" s="254" customFormat="1">
      <c r="A515" s="254" t="s">
        <v>7</v>
      </c>
      <c r="B515" s="265" t="str">
        <f t="shared" si="64"/>
        <v>07</v>
      </c>
      <c r="C515" s="244" t="str">
        <f t="shared" si="65"/>
        <v>07_UKxxx___ddmmmyy_UKy_AL_slice-media-24h</v>
      </c>
      <c r="D515" s="311"/>
      <c r="E515" s="254" t="s">
        <v>362</v>
      </c>
      <c r="G515" s="255"/>
      <c r="H515" s="255"/>
      <c r="I515" s="255"/>
      <c r="J515" s="255"/>
    </row>
    <row r="516" spans="1:10" s="254" customFormat="1">
      <c r="A516" s="254" t="s">
        <v>7</v>
      </c>
      <c r="B516" s="265" t="str">
        <f t="shared" si="64"/>
        <v>08</v>
      </c>
      <c r="C516" s="244" t="str">
        <f t="shared" si="65"/>
        <v>08_UKxxx___ddmmmyy_UKy_AL_slice-media-24h</v>
      </c>
      <c r="D516" s="311"/>
      <c r="E516" s="254" t="s">
        <v>362</v>
      </c>
      <c r="G516" s="255"/>
      <c r="H516" s="255"/>
      <c r="I516" s="255"/>
      <c r="J516" s="255"/>
    </row>
    <row r="517" spans="1:10" s="254" customFormat="1">
      <c r="A517" s="254" t="s">
        <v>7</v>
      </c>
      <c r="B517" s="265" t="str">
        <f t="shared" si="64"/>
        <v>09</v>
      </c>
      <c r="C517" s="244" t="str">
        <f t="shared" si="65"/>
        <v>09_UKxxx___ddmmmyy_UKy_AL_slice-media-24h</v>
      </c>
      <c r="D517" s="311"/>
      <c r="E517" s="254" t="s">
        <v>362</v>
      </c>
      <c r="G517" s="255"/>
      <c r="H517" s="255"/>
      <c r="I517" s="255"/>
      <c r="J517" s="255"/>
    </row>
    <row r="518" spans="1:10" s="254" customFormat="1">
      <c r="A518" s="254" t="s">
        <v>7</v>
      </c>
      <c r="B518" s="265" t="str">
        <f t="shared" si="64"/>
        <v>10</v>
      </c>
      <c r="C518" s="244" t="str">
        <f t="shared" si="65"/>
        <v>10_UKxxx___ddmmmyy_UKy_AL_slice-media-24h</v>
      </c>
      <c r="D518" s="311"/>
      <c r="E518" s="254" t="s">
        <v>362</v>
      </c>
      <c r="G518" s="255"/>
      <c r="H518" s="255"/>
      <c r="I518" s="255"/>
      <c r="J518" s="255"/>
    </row>
    <row r="519" spans="1:10" s="254" customFormat="1">
      <c r="A519" s="254" t="s">
        <v>7</v>
      </c>
      <c r="B519" s="265" t="str">
        <f t="shared" si="64"/>
        <v>11</v>
      </c>
      <c r="C519" s="244" t="str">
        <f t="shared" si="65"/>
        <v>11_UKxxx___ddmmmyy_UKy_AL_slice-media-24h</v>
      </c>
      <c r="D519" s="311"/>
      <c r="E519" s="254" t="s">
        <v>362</v>
      </c>
      <c r="G519" s="255"/>
      <c r="H519" s="255"/>
      <c r="I519" s="255"/>
      <c r="J519" s="255"/>
    </row>
    <row r="520" spans="1:10" s="254" customFormat="1">
      <c r="A520" s="254" t="s">
        <v>7</v>
      </c>
      <c r="B520" s="265" t="str">
        <f t="shared" si="64"/>
        <v>12</v>
      </c>
      <c r="C520" s="244" t="str">
        <f t="shared" si="65"/>
        <v>12_UKxxx___ddmmmyy_UKy_AL_slice-media-24h</v>
      </c>
      <c r="D520" s="311"/>
      <c r="E520" s="254" t="s">
        <v>362</v>
      </c>
      <c r="G520" s="255"/>
      <c r="H520" s="255"/>
      <c r="I520" s="255"/>
      <c r="J520" s="255"/>
    </row>
    <row r="521" spans="1:10" s="254" customFormat="1">
      <c r="A521" s="254" t="s">
        <v>7</v>
      </c>
      <c r="B521" s="265" t="str">
        <f t="shared" si="64"/>
        <v>13</v>
      </c>
      <c r="C521" s="244" t="str">
        <f t="shared" si="65"/>
        <v>13_UKxxx___ddmmmyy_UKy_AL_slice-media-24h</v>
      </c>
      <c r="D521" s="311"/>
      <c r="E521" s="254" t="s">
        <v>362</v>
      </c>
      <c r="G521" s="255"/>
      <c r="H521" s="255"/>
      <c r="I521" s="255"/>
      <c r="J521" s="255"/>
    </row>
    <row r="522" spans="1:10" s="254" customFormat="1">
      <c r="A522" s="254" t="s">
        <v>7</v>
      </c>
      <c r="B522" s="265" t="str">
        <f t="shared" si="64"/>
        <v>14</v>
      </c>
      <c r="C522" s="244" t="str">
        <f t="shared" si="65"/>
        <v>14_UKxxx___ddmmmyy_UKy_AL_slice-media-24h</v>
      </c>
      <c r="D522" s="311"/>
      <c r="E522" s="254" t="s">
        <v>362</v>
      </c>
      <c r="G522" s="255"/>
      <c r="H522" s="255"/>
      <c r="I522" s="255"/>
      <c r="J522" s="255"/>
    </row>
    <row r="523" spans="1:10" s="254" customFormat="1">
      <c r="A523" s="254" t="s">
        <v>7</v>
      </c>
      <c r="B523" s="265" t="str">
        <f t="shared" si="64"/>
        <v>15</v>
      </c>
      <c r="C523" s="244" t="str">
        <f t="shared" si="65"/>
        <v>15_UKxxx___ddmmmyy_UKy_AL_slice-media-24h</v>
      </c>
      <c r="D523" s="311"/>
      <c r="E523" s="254" t="s">
        <v>362</v>
      </c>
      <c r="G523" s="255"/>
      <c r="H523" s="255"/>
      <c r="I523" s="255"/>
      <c r="J523" s="255"/>
    </row>
    <row r="524" spans="1:10" s="254" customFormat="1">
      <c r="A524" s="254" t="s">
        <v>7</v>
      </c>
      <c r="B524" s="265" t="str">
        <f t="shared" si="64"/>
        <v>16</v>
      </c>
      <c r="C524" s="244" t="str">
        <f t="shared" si="65"/>
        <v>16_UKxxx___ddmmmyy_UKy_AL_slice-media-24h</v>
      </c>
      <c r="D524" s="311"/>
      <c r="E524" s="254" t="s">
        <v>362</v>
      </c>
      <c r="G524" s="255"/>
      <c r="H524" s="255"/>
      <c r="I524" s="255"/>
      <c r="J524" s="255"/>
    </row>
    <row r="525" spans="1:10" s="254" customFormat="1">
      <c r="A525" s="254" t="s">
        <v>7</v>
      </c>
      <c r="B525" s="265" t="str">
        <f t="shared" si="64"/>
        <v>17</v>
      </c>
      <c r="C525" s="244" t="str">
        <f t="shared" si="65"/>
        <v>17_UKxxx___ddmmmyy_UKy_AL_slice-media-24h</v>
      </c>
      <c r="D525" s="311"/>
      <c r="E525" s="254" t="s">
        <v>362</v>
      </c>
      <c r="G525" s="255"/>
      <c r="H525" s="255"/>
      <c r="I525" s="255"/>
      <c r="J525" s="255"/>
    </row>
    <row r="526" spans="1:10" s="254" customFormat="1">
      <c r="A526" s="254" t="s">
        <v>7</v>
      </c>
      <c r="B526" s="265" t="str">
        <f t="shared" si="64"/>
        <v>31</v>
      </c>
      <c r="C526" s="244" t="str">
        <f t="shared" si="65"/>
        <v>31_UKxxx_N_13C6Glc_Ctl_ddmmmyy_UKy_AL_slice-media-24h</v>
      </c>
      <c r="D526" s="311"/>
      <c r="E526" s="254" t="s">
        <v>362</v>
      </c>
      <c r="G526" s="255"/>
      <c r="H526" s="255"/>
      <c r="I526" s="255"/>
      <c r="J526" s="255"/>
    </row>
    <row r="527" spans="1:10" s="254" customFormat="1">
      <c r="A527" s="254" t="s">
        <v>7</v>
      </c>
      <c r="B527" s="265" t="str">
        <f t="shared" si="64"/>
        <v>32</v>
      </c>
      <c r="C527" s="244" t="str">
        <f t="shared" si="65"/>
        <v>32_UKxxx_N_13C6Glc_Ctl_ddmmmyy_UKy_AL_slice-media-24h</v>
      </c>
      <c r="D527" s="311"/>
      <c r="E527" s="254" t="s">
        <v>362</v>
      </c>
      <c r="G527" s="255"/>
      <c r="H527" s="255"/>
      <c r="I527" s="255"/>
      <c r="J527" s="255"/>
    </row>
    <row r="528" spans="1:10" s="254" customFormat="1">
      <c r="A528" s="254" t="s">
        <v>7</v>
      </c>
      <c r="B528" s="265" t="str">
        <f t="shared" si="64"/>
        <v>33</v>
      </c>
      <c r="C528" s="244" t="str">
        <f t="shared" si="65"/>
        <v>33_UKxxx_N_13C6Glc_100ugWGP_ddmmmyy_UKy_AL_slice-media-24h</v>
      </c>
      <c r="D528" s="310"/>
      <c r="E528" s="254" t="s">
        <v>362</v>
      </c>
      <c r="G528" s="255"/>
      <c r="H528" s="255"/>
      <c r="I528" s="255"/>
      <c r="J528" s="255"/>
    </row>
    <row r="529" spans="1:10" s="254" customFormat="1">
      <c r="A529" s="254" t="s">
        <v>7</v>
      </c>
      <c r="B529" s="265" t="str">
        <f t="shared" si="64"/>
        <v>34</v>
      </c>
      <c r="C529" s="244" t="str">
        <f t="shared" si="65"/>
        <v>34_UKxxx_N_13C6Glc_100ugWGP_ddmmmyy_UKy_AL_slice-media-24h</v>
      </c>
      <c r="D529" s="310"/>
      <c r="E529" s="254" t="s">
        <v>362</v>
      </c>
      <c r="G529" s="255"/>
      <c r="H529" s="255"/>
      <c r="I529" s="255"/>
      <c r="J529" s="255"/>
    </row>
    <row r="530" spans="1:10" s="254" customFormat="1">
      <c r="A530" s="254" t="s">
        <v>7</v>
      </c>
      <c r="B530" s="265" t="str">
        <f t="shared" si="64"/>
        <v>35</v>
      </c>
      <c r="C530" s="244" t="str">
        <f t="shared" si="65"/>
        <v>35_UKxxx_N_13C6Glc_100ugWGP_ddmmmyy_UKy_AL_slice-media-24h</v>
      </c>
      <c r="D530" s="310"/>
      <c r="E530" s="254" t="s">
        <v>362</v>
      </c>
      <c r="G530" s="255"/>
      <c r="H530" s="255"/>
      <c r="I530" s="255"/>
      <c r="J530" s="255"/>
    </row>
    <row r="531" spans="1:10" s="254" customFormat="1">
      <c r="A531" s="254" t="s">
        <v>7</v>
      </c>
      <c r="B531" s="265" t="str">
        <f t="shared" si="64"/>
        <v>36</v>
      </c>
      <c r="C531" s="244" t="str">
        <f t="shared" si="65"/>
        <v>36_UKxxx___ddmmmyy_UKy_AL_slice-media-24h</v>
      </c>
      <c r="D531" s="310"/>
      <c r="E531" s="254" t="s">
        <v>362</v>
      </c>
      <c r="G531" s="255"/>
      <c r="H531" s="255"/>
      <c r="I531" s="255"/>
      <c r="J531" s="255"/>
    </row>
    <row r="532" spans="1:10" s="254" customFormat="1">
      <c r="A532" s="254" t="s">
        <v>7</v>
      </c>
      <c r="B532" s="265" t="str">
        <f t="shared" si="64"/>
        <v>37</v>
      </c>
      <c r="C532" s="244" t="str">
        <f t="shared" si="65"/>
        <v>37_UKxxx___ddmmmyy_UKy_AL_slice-media-24h</v>
      </c>
      <c r="D532" s="310"/>
      <c r="E532" s="254" t="s">
        <v>362</v>
      </c>
      <c r="G532" s="255"/>
      <c r="H532" s="255"/>
      <c r="I532" s="255"/>
      <c r="J532" s="255"/>
    </row>
    <row r="533" spans="1:10" s="254" customFormat="1">
      <c r="A533" s="254" t="s">
        <v>7</v>
      </c>
      <c r="B533" s="265" t="str">
        <f t="shared" si="64"/>
        <v>38</v>
      </c>
      <c r="C533" s="244" t="str">
        <f t="shared" si="65"/>
        <v>38_UKxxx___ddmmmyy_UKy_AL_slice-media-24h</v>
      </c>
      <c r="D533" s="310"/>
      <c r="E533" s="254" t="s">
        <v>362</v>
      </c>
      <c r="G533" s="255"/>
      <c r="H533" s="255"/>
      <c r="I533" s="255"/>
      <c r="J533" s="255"/>
    </row>
    <row r="534" spans="1:10" s="254" customFormat="1">
      <c r="A534" s="254" t="s">
        <v>7</v>
      </c>
      <c r="B534" s="265" t="str">
        <f t="shared" si="64"/>
        <v>39</v>
      </c>
      <c r="C534" s="244" t="str">
        <f t="shared" si="65"/>
        <v>39_UKxxx___ddmmmyy_UKy_AL_slice-media-24h</v>
      </c>
      <c r="D534" s="310"/>
      <c r="E534" s="254" t="s">
        <v>362</v>
      </c>
      <c r="G534" s="255"/>
      <c r="H534" s="255"/>
      <c r="I534" s="255"/>
      <c r="J534" s="255"/>
    </row>
    <row r="535" spans="1:10" s="254" customFormat="1">
      <c r="A535" s="254" t="s">
        <v>7</v>
      </c>
      <c r="B535" s="265" t="str">
        <f t="shared" si="64"/>
        <v>40</v>
      </c>
      <c r="C535" s="244" t="str">
        <f t="shared" si="65"/>
        <v>40_UKxxx___ddmmmyy_UKy_AL_slice-media-24h</v>
      </c>
      <c r="D535" s="310"/>
      <c r="E535" s="254" t="s">
        <v>362</v>
      </c>
      <c r="G535" s="255"/>
      <c r="H535" s="255"/>
      <c r="I535" s="255"/>
      <c r="J535" s="255"/>
    </row>
    <row r="536" spans="1:10" s="254" customFormat="1">
      <c r="A536" s="254" t="s">
        <v>7</v>
      </c>
      <c r="B536" s="265" t="str">
        <f t="shared" si="64"/>
        <v>41</v>
      </c>
      <c r="C536" s="244" t="str">
        <f t="shared" si="65"/>
        <v>41_UKxxx___ddmmmyy_UKy_AL_slice-media-24h</v>
      </c>
      <c r="D536" s="310"/>
      <c r="E536" s="254" t="s">
        <v>362</v>
      </c>
      <c r="G536" s="255"/>
      <c r="H536" s="255"/>
      <c r="I536" s="255"/>
      <c r="J536" s="255"/>
    </row>
    <row r="537" spans="1:10" s="254" customFormat="1">
      <c r="A537" s="254" t="s">
        <v>7</v>
      </c>
      <c r="B537" s="265" t="str">
        <f t="shared" si="64"/>
        <v>42</v>
      </c>
      <c r="C537" s="244" t="str">
        <f t="shared" si="65"/>
        <v>42_UKxxx___ddmmmyy_UKy_AL_slice-media-24h</v>
      </c>
      <c r="D537" s="310"/>
      <c r="E537" s="254" t="s">
        <v>362</v>
      </c>
      <c r="G537" s="255"/>
      <c r="H537" s="255"/>
      <c r="I537" s="255"/>
      <c r="J537" s="255"/>
    </row>
    <row r="538" spans="1:10" s="254" customFormat="1">
      <c r="A538" s="254" t="s">
        <v>7</v>
      </c>
      <c r="B538" s="265" t="str">
        <f t="shared" si="64"/>
        <v>43</v>
      </c>
      <c r="C538" s="244" t="str">
        <f t="shared" si="65"/>
        <v>43_UKxxx___ddmmmyy_UKy_AL_slice-media-24h</v>
      </c>
      <c r="D538" s="310"/>
      <c r="E538" s="254" t="s">
        <v>362</v>
      </c>
      <c r="G538" s="255"/>
      <c r="H538" s="255"/>
      <c r="I538" s="255"/>
      <c r="J538" s="255"/>
    </row>
    <row r="539" spans="1:10" s="254" customFormat="1">
      <c r="A539" s="254" t="s">
        <v>7</v>
      </c>
      <c r="B539" s="265" t="str">
        <f t="shared" si="64"/>
        <v>44</v>
      </c>
      <c r="C539" s="244" t="str">
        <f t="shared" si="65"/>
        <v>44_UKxxx___ddmmmyy_UKy_AL_slice-media-24h</v>
      </c>
      <c r="D539" s="310"/>
      <c r="E539" s="254" t="s">
        <v>362</v>
      </c>
      <c r="G539" s="255"/>
      <c r="H539" s="255"/>
      <c r="I539" s="255"/>
      <c r="J539" s="255"/>
    </row>
    <row r="540" spans="1:10" s="254" customFormat="1">
      <c r="A540" s="254" t="s">
        <v>7</v>
      </c>
      <c r="B540" s="265" t="str">
        <f t="shared" si="64"/>
        <v>45</v>
      </c>
      <c r="C540" s="244" t="str">
        <f t="shared" si="65"/>
        <v>45_UKxxx___ddmmmyy_UKy_AL_slice-media-24h</v>
      </c>
      <c r="D540" s="310"/>
      <c r="E540" s="254" t="s">
        <v>362</v>
      </c>
    </row>
    <row r="541" spans="1:10" s="254" customFormat="1">
      <c r="A541" s="254" t="s">
        <v>7</v>
      </c>
      <c r="B541" s="265" t="str">
        <f t="shared" si="64"/>
        <v>46</v>
      </c>
      <c r="C541" s="244" t="str">
        <f t="shared" si="65"/>
        <v>46_UKxxx___ddmmmyy_UKy_AL_slice-media-24h</v>
      </c>
      <c r="D541" s="310"/>
      <c r="E541" s="254" t="s">
        <v>362</v>
      </c>
    </row>
    <row r="542" spans="1:10" s="254" customFormat="1">
      <c r="A542" s="254" t="s">
        <v>7</v>
      </c>
      <c r="B542" s="265" t="str">
        <f t="shared" si="64"/>
        <v>47</v>
      </c>
      <c r="C542" s="244" t="str">
        <f t="shared" si="65"/>
        <v>47_UKxxx___ddmmmyy_UKy_AL_slice-media-24h</v>
      </c>
      <c r="D542" s="310"/>
      <c r="E542" s="254" t="s">
        <v>362</v>
      </c>
    </row>
    <row r="543" spans="1:10" s="254" customFormat="1"/>
    <row r="544" spans="1:10" s="260" customFormat="1">
      <c r="A544" s="250"/>
      <c r="B544" s="236" t="s">
        <v>407</v>
      </c>
      <c r="C544" s="237">
        <f>D46</f>
        <v>10</v>
      </c>
    </row>
    <row r="545" spans="1:26" s="254" customFormat="1">
      <c r="B545" s="261" t="s">
        <v>161</v>
      </c>
      <c r="C545" s="262"/>
    </row>
    <row r="546" spans="1:26">
      <c r="B546" s="171" t="s">
        <v>162</v>
      </c>
      <c r="C546" s="161"/>
    </row>
    <row r="547" spans="1:26" s="254" customFormat="1"/>
    <row r="548" spans="1:26">
      <c r="A548" s="139" t="s">
        <v>5</v>
      </c>
      <c r="B548" s="139" t="s">
        <v>26</v>
      </c>
      <c r="C548" s="125" t="s">
        <v>326</v>
      </c>
      <c r="D548" s="125" t="s">
        <v>27</v>
      </c>
      <c r="E548" s="160" t="s">
        <v>343</v>
      </c>
      <c r="F548" s="160" t="s">
        <v>341</v>
      </c>
      <c r="G548" s="157"/>
      <c r="H548" s="157"/>
      <c r="I548" s="157"/>
    </row>
    <row r="549" spans="1:26">
      <c r="A549" s="139"/>
      <c r="B549" s="139" t="s">
        <v>363</v>
      </c>
      <c r="C549" s="160" t="s">
        <v>356</v>
      </c>
      <c r="D549" s="160" t="s">
        <v>344</v>
      </c>
      <c r="E549" s="161"/>
      <c r="F549" s="161"/>
      <c r="G549" s="157"/>
      <c r="H549" s="157"/>
      <c r="I549" s="157"/>
    </row>
    <row r="550" spans="1:26">
      <c r="A550" s="139"/>
      <c r="B550" s="139" t="s">
        <v>364</v>
      </c>
      <c r="C550" s="160" t="s">
        <v>356</v>
      </c>
      <c r="D550" s="160" t="s">
        <v>344</v>
      </c>
      <c r="E550" s="161"/>
      <c r="F550" s="161"/>
      <c r="G550" s="157"/>
      <c r="H550" s="157"/>
      <c r="I550" s="157"/>
    </row>
    <row r="551" spans="1:26">
      <c r="A551" s="139"/>
      <c r="B551" s="139"/>
      <c r="C551" s="160"/>
      <c r="D551" s="160"/>
      <c r="G551" s="157"/>
      <c r="H551" s="157"/>
      <c r="I551" s="157"/>
    </row>
    <row r="552" spans="1:26" s="254" customFormat="1"/>
    <row r="553" spans="1:26" s="254" customFormat="1" ht="39.950000000000003" customHeight="1">
      <c r="A553" s="254" t="s">
        <v>5</v>
      </c>
      <c r="B553" s="263"/>
      <c r="C553" s="255" t="s">
        <v>42</v>
      </c>
      <c r="G553" s="187" t="str">
        <f>IF(G555="","","#sample%child.id=-acetone-FTMS_A; #.replicate=1;#%type=""analytical"";#.weight; #%units=g;*#protocol.id=acetone_extraction; #sample.type=media_extract")</f>
        <v/>
      </c>
      <c r="H553" s="254" t="str">
        <f>IF(G555="","","*#protocol.id")</f>
        <v/>
      </c>
      <c r="I553" s="206" t="str">
        <f>IF(G555="","","#sample.status")</f>
        <v/>
      </c>
      <c r="J553" s="187" t="str">
        <f>IF(J555="","","#sample%child.id=-acetone-FTMS_B; #.replicate=2;#%type=""analytical"";#.weight; #%units=g;*#protocol.id=acetone_extraction; #sample.type=media_extract")</f>
        <v/>
      </c>
      <c r="K553" s="254" t="str">
        <f>IF(J555="","","*#protocol.id")</f>
        <v/>
      </c>
      <c r="L553" s="206" t="str">
        <f>IF(J555="","","#sample.status")</f>
        <v/>
      </c>
      <c r="M553" s="187" t="str">
        <f>IF(M555="","","#sample%child.id=-acetone-ICMS_A;#.replicate=1; #%type=""analytical"";#.weight; #%units=g;*#protocol.id=acetone_extraction; #sample.type=media_extract")</f>
        <v/>
      </c>
      <c r="N553" s="254" t="str">
        <f>IF(M555="","","*#protocol.id")</f>
        <v/>
      </c>
      <c r="O553" s="206" t="str">
        <f>IF(M555="","","#sample.status")</f>
        <v/>
      </c>
      <c r="P553" s="187" t="str">
        <f>IF(P555="","","#sample%child.id=-acetone-NMR_A;#.replicate=1; #%type=""analytical"";#.weight; #%units=g;*#protocol.id=acetone_extraction; #sample.type=media_extract")</f>
        <v/>
      </c>
      <c r="Q553" s="254" t="str">
        <f>IF(P555="","","*#protocol.id")</f>
        <v/>
      </c>
      <c r="R553" s="206" t="str">
        <f>IF(P555="","","#sample.status")</f>
        <v/>
      </c>
      <c r="S553" s="187" t="str">
        <f>IF(S555="","","#sample%child.id=-acetone-NMR_B;#.replicate=2; #%type=""analytical"";#.weight; #%units=g;*#protocol.id=acetone_extraction; #sample.type=media_extract")</f>
        <v/>
      </c>
      <c r="T553" s="254" t="str">
        <f>IF(S555="","","*#protocol.id")</f>
        <v/>
      </c>
      <c r="U553" s="206" t="str">
        <f>IF(S555="","","#sample.status")</f>
        <v/>
      </c>
    </row>
    <row r="554" spans="1:26" s="254" customFormat="1" ht="36" customHeight="1">
      <c r="A554" s="254" t="s">
        <v>7</v>
      </c>
      <c r="B554" s="255" t="s">
        <v>33</v>
      </c>
      <c r="C554" s="264" t="s">
        <v>43</v>
      </c>
      <c r="D554" s="255" t="s">
        <v>454</v>
      </c>
      <c r="E554" s="255" t="s">
        <v>455</v>
      </c>
      <c r="F554" s="255" t="s">
        <v>456</v>
      </c>
      <c r="G554" s="255" t="s">
        <v>457</v>
      </c>
      <c r="H554" s="254" t="s">
        <v>353</v>
      </c>
      <c r="I554" s="206" t="s">
        <v>406</v>
      </c>
      <c r="J554" s="255" t="s">
        <v>458</v>
      </c>
      <c r="K554" s="254" t="s">
        <v>353</v>
      </c>
      <c r="L554" s="206" t="s">
        <v>406</v>
      </c>
      <c r="M554" s="255" t="s">
        <v>459</v>
      </c>
      <c r="N554" s="254" t="s">
        <v>353</v>
      </c>
      <c r="O554" s="206" t="s">
        <v>406</v>
      </c>
      <c r="P554" s="255" t="s">
        <v>460</v>
      </c>
      <c r="Q554" s="254" t="s">
        <v>353</v>
      </c>
      <c r="R554" s="206" t="s">
        <v>406</v>
      </c>
      <c r="S554" s="255" t="s">
        <v>461</v>
      </c>
      <c r="T554" s="254" t="s">
        <v>353</v>
      </c>
      <c r="U554" s="206" t="s">
        <v>406</v>
      </c>
      <c r="V554" s="255" t="s">
        <v>63</v>
      </c>
      <c r="W554" s="255" t="s">
        <v>145</v>
      </c>
      <c r="X554" s="255" t="s">
        <v>465</v>
      </c>
      <c r="Y554" s="255" t="s">
        <v>463</v>
      </c>
      <c r="Z554" s="255" t="s">
        <v>464</v>
      </c>
    </row>
    <row r="555" spans="1:26" s="254" customFormat="1">
      <c r="A555" s="175" t="str">
        <f t="shared" ref="A555:A588" si="66">IF(A137="#ignore","#ignore","")</f>
        <v/>
      </c>
      <c r="B555" s="265" t="str">
        <f t="shared" ref="B555:B588" si="67">B86</f>
        <v>01</v>
      </c>
      <c r="C555" s="244" t="str">
        <f t="shared" ref="C555:C588" si="68">CONCATENATE(C137,"-media-",C$544,"h")</f>
        <v>01_UKxxx_CA_13C6Glc_Ctl_ddmmmyy_UKy_AL_slice-media-10h</v>
      </c>
      <c r="D555" s="310"/>
      <c r="E555" s="310"/>
      <c r="F555" s="266">
        <f>E555-D555</f>
        <v>0</v>
      </c>
      <c r="G555" s="311"/>
      <c r="H555" s="254" t="s">
        <v>363</v>
      </c>
      <c r="J555" s="311"/>
      <c r="K555" s="254" t="s">
        <v>363</v>
      </c>
      <c r="M555" s="310"/>
      <c r="N555" s="254" t="s">
        <v>363</v>
      </c>
      <c r="P555" s="311"/>
      <c r="Q555" s="254" t="s">
        <v>363</v>
      </c>
      <c r="S555" s="311"/>
      <c r="T555" s="254" t="s">
        <v>363</v>
      </c>
      <c r="V555" s="219">
        <f t="shared" ref="V555:V588" si="69">(F555-G555-J555-M555)</f>
        <v>0</v>
      </c>
      <c r="W555" s="267">
        <f>V555/2</f>
        <v>0</v>
      </c>
      <c r="X555" s="267" t="e">
        <f t="shared" ref="X555:X588" si="70">M555/F555</f>
        <v>#DIV/0!</v>
      </c>
      <c r="Y555" s="267" t="e">
        <f t="shared" ref="Y555:Y588" si="71">P555/F555</f>
        <v>#DIV/0!</v>
      </c>
      <c r="Z555" s="267" t="e">
        <f t="shared" ref="Z555:Z588" si="72">S555/F555</f>
        <v>#DIV/0!</v>
      </c>
    </row>
    <row r="556" spans="1:26" s="254" customFormat="1">
      <c r="A556" s="175" t="str">
        <f t="shared" si="66"/>
        <v/>
      </c>
      <c r="B556" s="265" t="str">
        <f t="shared" si="67"/>
        <v>02</v>
      </c>
      <c r="C556" s="244" t="str">
        <f t="shared" si="68"/>
        <v>02_UKxxx_CA_13C6Glc_Ctl_ddmmmyy_UKy_AL_slice-media-10h</v>
      </c>
      <c r="D556" s="310"/>
      <c r="E556" s="310"/>
      <c r="F556" s="266">
        <f t="shared" ref="F556:F588" si="73">E556-D556</f>
        <v>0</v>
      </c>
      <c r="G556" s="311"/>
      <c r="H556" s="254" t="s">
        <v>363</v>
      </c>
      <c r="J556" s="311"/>
      <c r="K556" s="254" t="s">
        <v>363</v>
      </c>
      <c r="M556" s="310"/>
      <c r="N556" s="254" t="s">
        <v>363</v>
      </c>
      <c r="P556" s="311"/>
      <c r="Q556" s="254" t="s">
        <v>363</v>
      </c>
      <c r="S556" s="311"/>
      <c r="T556" s="254" t="s">
        <v>363</v>
      </c>
      <c r="V556" s="219">
        <f t="shared" si="69"/>
        <v>0</v>
      </c>
      <c r="W556" s="267">
        <f t="shared" ref="W556:W588" si="74">V556/2</f>
        <v>0</v>
      </c>
      <c r="X556" s="267" t="e">
        <f t="shared" si="70"/>
        <v>#DIV/0!</v>
      </c>
      <c r="Y556" s="267" t="e">
        <f t="shared" si="71"/>
        <v>#DIV/0!</v>
      </c>
      <c r="Z556" s="267" t="e">
        <f t="shared" si="72"/>
        <v>#DIV/0!</v>
      </c>
    </row>
    <row r="557" spans="1:26" s="254" customFormat="1">
      <c r="A557" s="175" t="str">
        <f t="shared" si="66"/>
        <v/>
      </c>
      <c r="B557" s="265" t="str">
        <f t="shared" si="67"/>
        <v>03</v>
      </c>
      <c r="C557" s="244" t="str">
        <f t="shared" si="68"/>
        <v>03_UKxxx_CA_13C6Glc_100ugWGP_ddmmmyy_UKy_AL_slice-media-10h</v>
      </c>
      <c r="D557" s="310"/>
      <c r="E557" s="310"/>
      <c r="F557" s="266">
        <f t="shared" si="73"/>
        <v>0</v>
      </c>
      <c r="G557" s="311"/>
      <c r="H557" s="254" t="s">
        <v>363</v>
      </c>
      <c r="J557" s="311"/>
      <c r="K557" s="254" t="s">
        <v>363</v>
      </c>
      <c r="M557" s="310"/>
      <c r="N557" s="254" t="s">
        <v>363</v>
      </c>
      <c r="P557" s="311"/>
      <c r="Q557" s="254" t="s">
        <v>363</v>
      </c>
      <c r="S557" s="311"/>
      <c r="T557" s="254" t="s">
        <v>363</v>
      </c>
      <c r="V557" s="219">
        <f t="shared" si="69"/>
        <v>0</v>
      </c>
      <c r="W557" s="267">
        <f t="shared" si="74"/>
        <v>0</v>
      </c>
      <c r="X557" s="267" t="e">
        <f t="shared" si="70"/>
        <v>#DIV/0!</v>
      </c>
      <c r="Y557" s="267" t="e">
        <f t="shared" si="71"/>
        <v>#DIV/0!</v>
      </c>
      <c r="Z557" s="267" t="e">
        <f t="shared" si="72"/>
        <v>#DIV/0!</v>
      </c>
    </row>
    <row r="558" spans="1:26" s="254" customFormat="1">
      <c r="A558" s="175" t="str">
        <f t="shared" si="66"/>
        <v/>
      </c>
      <c r="B558" s="265" t="str">
        <f t="shared" si="67"/>
        <v>04</v>
      </c>
      <c r="C558" s="244" t="str">
        <f t="shared" si="68"/>
        <v>04_UKxxx_CA_13C6Glc_100ugWGP_ddmmmyy_UKy_AL_slice-media-10h</v>
      </c>
      <c r="D558" s="310"/>
      <c r="E558" s="310"/>
      <c r="F558" s="266">
        <f t="shared" si="73"/>
        <v>0</v>
      </c>
      <c r="G558" s="311"/>
      <c r="H558" s="254" t="s">
        <v>363</v>
      </c>
      <c r="J558" s="311"/>
      <c r="K558" s="254" t="s">
        <v>363</v>
      </c>
      <c r="M558" s="310"/>
      <c r="N558" s="254" t="s">
        <v>363</v>
      </c>
      <c r="P558" s="311"/>
      <c r="Q558" s="254" t="s">
        <v>363</v>
      </c>
      <c r="S558" s="311"/>
      <c r="T558" s="254" t="s">
        <v>363</v>
      </c>
      <c r="V558" s="219">
        <f t="shared" si="69"/>
        <v>0</v>
      </c>
      <c r="W558" s="267">
        <f t="shared" si="74"/>
        <v>0</v>
      </c>
      <c r="X558" s="267" t="e">
        <f t="shared" si="70"/>
        <v>#DIV/0!</v>
      </c>
      <c r="Y558" s="267" t="e">
        <f t="shared" si="71"/>
        <v>#DIV/0!</v>
      </c>
      <c r="Z558" s="267" t="e">
        <f t="shared" si="72"/>
        <v>#DIV/0!</v>
      </c>
    </row>
    <row r="559" spans="1:26" s="254" customFormat="1">
      <c r="A559" s="175" t="str">
        <f t="shared" si="66"/>
        <v/>
      </c>
      <c r="B559" s="265" t="str">
        <f t="shared" si="67"/>
        <v>05</v>
      </c>
      <c r="C559" s="244" t="str">
        <f t="shared" si="68"/>
        <v>05_UKxxx_CA_13C6Glc_100ugWGP_ddmmmyy_UKy_AL_slice-media-10h</v>
      </c>
      <c r="D559" s="310"/>
      <c r="E559" s="310"/>
      <c r="F559" s="266">
        <f t="shared" si="73"/>
        <v>0</v>
      </c>
      <c r="G559" s="311"/>
      <c r="H559" s="254" t="s">
        <v>363</v>
      </c>
      <c r="J559" s="311"/>
      <c r="K559" s="254" t="s">
        <v>363</v>
      </c>
      <c r="M559" s="310"/>
      <c r="N559" s="254" t="s">
        <v>363</v>
      </c>
      <c r="P559" s="311"/>
      <c r="Q559" s="254" t="s">
        <v>363</v>
      </c>
      <c r="S559" s="311"/>
      <c r="T559" s="254" t="s">
        <v>363</v>
      </c>
      <c r="V559" s="219">
        <f t="shared" si="69"/>
        <v>0</v>
      </c>
      <c r="W559" s="267">
        <f t="shared" si="74"/>
        <v>0</v>
      </c>
      <c r="X559" s="267" t="e">
        <f t="shared" si="70"/>
        <v>#DIV/0!</v>
      </c>
      <c r="Y559" s="267" t="e">
        <f t="shared" si="71"/>
        <v>#DIV/0!</v>
      </c>
      <c r="Z559" s="267" t="e">
        <f t="shared" si="72"/>
        <v>#DIV/0!</v>
      </c>
    </row>
    <row r="560" spans="1:26" s="254" customFormat="1">
      <c r="A560" s="175" t="str">
        <f t="shared" si="66"/>
        <v>#ignore</v>
      </c>
      <c r="B560" s="265" t="str">
        <f t="shared" si="67"/>
        <v>06</v>
      </c>
      <c r="C560" s="244" t="str">
        <f t="shared" si="68"/>
        <v>06_UKxxx___ddmmmyy_UKy_AL_slice-media-10h</v>
      </c>
      <c r="D560" s="310"/>
      <c r="E560" s="310"/>
      <c r="F560" s="266">
        <f t="shared" si="73"/>
        <v>0</v>
      </c>
      <c r="G560" s="311"/>
      <c r="H560" s="254" t="s">
        <v>363</v>
      </c>
      <c r="J560" s="311"/>
      <c r="K560" s="254" t="s">
        <v>363</v>
      </c>
      <c r="M560" s="310"/>
      <c r="N560" s="254" t="s">
        <v>363</v>
      </c>
      <c r="P560" s="311"/>
      <c r="Q560" s="254" t="s">
        <v>363</v>
      </c>
      <c r="S560" s="311"/>
      <c r="T560" s="254" t="s">
        <v>363</v>
      </c>
      <c r="V560" s="219">
        <f t="shared" si="69"/>
        <v>0</v>
      </c>
      <c r="W560" s="267">
        <f t="shared" si="74"/>
        <v>0</v>
      </c>
      <c r="X560" s="267" t="e">
        <f t="shared" si="70"/>
        <v>#DIV/0!</v>
      </c>
      <c r="Y560" s="267" t="e">
        <f t="shared" si="71"/>
        <v>#DIV/0!</v>
      </c>
      <c r="Z560" s="267" t="e">
        <f t="shared" si="72"/>
        <v>#DIV/0!</v>
      </c>
    </row>
    <row r="561" spans="1:26" s="254" customFormat="1">
      <c r="A561" s="175" t="str">
        <f t="shared" si="66"/>
        <v>#ignore</v>
      </c>
      <c r="B561" s="265" t="str">
        <f t="shared" si="67"/>
        <v>07</v>
      </c>
      <c r="C561" s="244" t="str">
        <f t="shared" si="68"/>
        <v>07_UKxxx___ddmmmyy_UKy_AL_slice-media-10h</v>
      </c>
      <c r="D561" s="310"/>
      <c r="E561" s="310"/>
      <c r="F561" s="266">
        <f t="shared" si="73"/>
        <v>0</v>
      </c>
      <c r="G561" s="311"/>
      <c r="H561" s="254" t="s">
        <v>363</v>
      </c>
      <c r="J561" s="311"/>
      <c r="K561" s="254" t="s">
        <v>363</v>
      </c>
      <c r="M561" s="310"/>
      <c r="N561" s="254" t="s">
        <v>363</v>
      </c>
      <c r="P561" s="311"/>
      <c r="Q561" s="254" t="s">
        <v>363</v>
      </c>
      <c r="S561" s="311"/>
      <c r="T561" s="254" t="s">
        <v>363</v>
      </c>
      <c r="V561" s="219">
        <f t="shared" si="69"/>
        <v>0</v>
      </c>
      <c r="W561" s="267">
        <f t="shared" si="74"/>
        <v>0</v>
      </c>
      <c r="X561" s="267" t="e">
        <f t="shared" si="70"/>
        <v>#DIV/0!</v>
      </c>
      <c r="Y561" s="267" t="e">
        <f t="shared" si="71"/>
        <v>#DIV/0!</v>
      </c>
      <c r="Z561" s="267" t="e">
        <f t="shared" si="72"/>
        <v>#DIV/0!</v>
      </c>
    </row>
    <row r="562" spans="1:26" s="254" customFormat="1">
      <c r="A562" s="175" t="str">
        <f t="shared" si="66"/>
        <v>#ignore</v>
      </c>
      <c r="B562" s="265" t="str">
        <f t="shared" si="67"/>
        <v>08</v>
      </c>
      <c r="C562" s="244" t="str">
        <f t="shared" si="68"/>
        <v>08_UKxxx___ddmmmyy_UKy_AL_slice-media-10h</v>
      </c>
      <c r="D562" s="310"/>
      <c r="E562" s="310"/>
      <c r="F562" s="266">
        <f t="shared" si="73"/>
        <v>0</v>
      </c>
      <c r="G562" s="311"/>
      <c r="H562" s="254" t="s">
        <v>363</v>
      </c>
      <c r="J562" s="311"/>
      <c r="K562" s="254" t="s">
        <v>363</v>
      </c>
      <c r="M562" s="310"/>
      <c r="N562" s="254" t="s">
        <v>363</v>
      </c>
      <c r="P562" s="311"/>
      <c r="Q562" s="254" t="s">
        <v>363</v>
      </c>
      <c r="S562" s="311"/>
      <c r="T562" s="254" t="s">
        <v>363</v>
      </c>
      <c r="V562" s="219">
        <f t="shared" si="69"/>
        <v>0</v>
      </c>
      <c r="W562" s="267">
        <f t="shared" si="74"/>
        <v>0</v>
      </c>
      <c r="X562" s="267" t="e">
        <f t="shared" si="70"/>
        <v>#DIV/0!</v>
      </c>
      <c r="Y562" s="267" t="e">
        <f t="shared" si="71"/>
        <v>#DIV/0!</v>
      </c>
      <c r="Z562" s="267" t="e">
        <f t="shared" si="72"/>
        <v>#DIV/0!</v>
      </c>
    </row>
    <row r="563" spans="1:26" s="254" customFormat="1">
      <c r="A563" s="175" t="str">
        <f t="shared" si="66"/>
        <v>#ignore</v>
      </c>
      <c r="B563" s="265" t="str">
        <f t="shared" si="67"/>
        <v>09</v>
      </c>
      <c r="C563" s="244" t="str">
        <f t="shared" si="68"/>
        <v>09_UKxxx___ddmmmyy_UKy_AL_slice-media-10h</v>
      </c>
      <c r="D563" s="310"/>
      <c r="E563" s="310"/>
      <c r="F563" s="266">
        <f t="shared" si="73"/>
        <v>0</v>
      </c>
      <c r="G563" s="311"/>
      <c r="H563" s="254" t="s">
        <v>363</v>
      </c>
      <c r="J563" s="311"/>
      <c r="K563" s="254" t="s">
        <v>363</v>
      </c>
      <c r="M563" s="310"/>
      <c r="N563" s="254" t="s">
        <v>363</v>
      </c>
      <c r="P563" s="311"/>
      <c r="Q563" s="254" t="s">
        <v>363</v>
      </c>
      <c r="S563" s="311"/>
      <c r="T563" s="254" t="s">
        <v>363</v>
      </c>
      <c r="V563" s="219">
        <f t="shared" si="69"/>
        <v>0</v>
      </c>
      <c r="W563" s="267">
        <f t="shared" si="74"/>
        <v>0</v>
      </c>
      <c r="X563" s="267" t="e">
        <f t="shared" si="70"/>
        <v>#DIV/0!</v>
      </c>
      <c r="Y563" s="267" t="e">
        <f t="shared" si="71"/>
        <v>#DIV/0!</v>
      </c>
      <c r="Z563" s="267" t="e">
        <f t="shared" si="72"/>
        <v>#DIV/0!</v>
      </c>
    </row>
    <row r="564" spans="1:26" s="254" customFormat="1">
      <c r="A564" s="175" t="str">
        <f t="shared" si="66"/>
        <v>#ignore</v>
      </c>
      <c r="B564" s="265" t="str">
        <f t="shared" si="67"/>
        <v>10</v>
      </c>
      <c r="C564" s="244" t="str">
        <f t="shared" si="68"/>
        <v>10_UKxxx___ddmmmyy_UKy_AL_slice-media-10h</v>
      </c>
      <c r="D564" s="310"/>
      <c r="E564" s="310"/>
      <c r="F564" s="266">
        <f t="shared" si="73"/>
        <v>0</v>
      </c>
      <c r="G564" s="311"/>
      <c r="H564" s="254" t="s">
        <v>363</v>
      </c>
      <c r="J564" s="311"/>
      <c r="K564" s="254" t="s">
        <v>363</v>
      </c>
      <c r="M564" s="310"/>
      <c r="N564" s="254" t="s">
        <v>363</v>
      </c>
      <c r="P564" s="311"/>
      <c r="Q564" s="254" t="s">
        <v>363</v>
      </c>
      <c r="S564" s="311"/>
      <c r="T564" s="254" t="s">
        <v>363</v>
      </c>
      <c r="V564" s="219">
        <f t="shared" si="69"/>
        <v>0</v>
      </c>
      <c r="W564" s="267">
        <f t="shared" si="74"/>
        <v>0</v>
      </c>
      <c r="X564" s="267" t="e">
        <f t="shared" si="70"/>
        <v>#DIV/0!</v>
      </c>
      <c r="Y564" s="267" t="e">
        <f t="shared" si="71"/>
        <v>#DIV/0!</v>
      </c>
      <c r="Z564" s="267" t="e">
        <f t="shared" si="72"/>
        <v>#DIV/0!</v>
      </c>
    </row>
    <row r="565" spans="1:26" s="254" customFormat="1">
      <c r="A565" s="175" t="str">
        <f t="shared" si="66"/>
        <v>#ignore</v>
      </c>
      <c r="B565" s="265" t="str">
        <f t="shared" si="67"/>
        <v>11</v>
      </c>
      <c r="C565" s="244" t="str">
        <f t="shared" si="68"/>
        <v>11_UKxxx___ddmmmyy_UKy_AL_slice-media-10h</v>
      </c>
      <c r="D565" s="310"/>
      <c r="E565" s="310"/>
      <c r="F565" s="266">
        <f t="shared" si="73"/>
        <v>0</v>
      </c>
      <c r="G565" s="311"/>
      <c r="H565" s="254" t="s">
        <v>363</v>
      </c>
      <c r="J565" s="311"/>
      <c r="K565" s="254" t="s">
        <v>363</v>
      </c>
      <c r="M565" s="310"/>
      <c r="N565" s="254" t="s">
        <v>363</v>
      </c>
      <c r="P565" s="311"/>
      <c r="Q565" s="254" t="s">
        <v>363</v>
      </c>
      <c r="S565" s="311"/>
      <c r="T565" s="254" t="s">
        <v>363</v>
      </c>
      <c r="V565" s="219">
        <f t="shared" si="69"/>
        <v>0</v>
      </c>
      <c r="W565" s="267">
        <f t="shared" si="74"/>
        <v>0</v>
      </c>
      <c r="X565" s="267" t="e">
        <f t="shared" si="70"/>
        <v>#DIV/0!</v>
      </c>
      <c r="Y565" s="267" t="e">
        <f t="shared" si="71"/>
        <v>#DIV/0!</v>
      </c>
      <c r="Z565" s="267" t="e">
        <f t="shared" si="72"/>
        <v>#DIV/0!</v>
      </c>
    </row>
    <row r="566" spans="1:26" s="254" customFormat="1">
      <c r="A566" s="175" t="str">
        <f t="shared" si="66"/>
        <v>#ignore</v>
      </c>
      <c r="B566" s="265" t="str">
        <f t="shared" si="67"/>
        <v>12</v>
      </c>
      <c r="C566" s="244" t="str">
        <f t="shared" si="68"/>
        <v>12_UKxxx___ddmmmyy_UKy_AL_slice-media-10h</v>
      </c>
      <c r="D566" s="310"/>
      <c r="E566" s="310"/>
      <c r="F566" s="266">
        <f t="shared" si="73"/>
        <v>0</v>
      </c>
      <c r="G566" s="311"/>
      <c r="H566" s="254" t="s">
        <v>363</v>
      </c>
      <c r="J566" s="311"/>
      <c r="K566" s="254" t="s">
        <v>363</v>
      </c>
      <c r="M566" s="310"/>
      <c r="N566" s="254" t="s">
        <v>363</v>
      </c>
      <c r="P566" s="311"/>
      <c r="Q566" s="254" t="s">
        <v>363</v>
      </c>
      <c r="S566" s="311"/>
      <c r="T566" s="254" t="s">
        <v>363</v>
      </c>
      <c r="V566" s="219">
        <f t="shared" si="69"/>
        <v>0</v>
      </c>
      <c r="W566" s="267">
        <f t="shared" si="74"/>
        <v>0</v>
      </c>
      <c r="X566" s="267" t="e">
        <f t="shared" si="70"/>
        <v>#DIV/0!</v>
      </c>
      <c r="Y566" s="267" t="e">
        <f t="shared" si="71"/>
        <v>#DIV/0!</v>
      </c>
      <c r="Z566" s="267" t="e">
        <f t="shared" si="72"/>
        <v>#DIV/0!</v>
      </c>
    </row>
    <row r="567" spans="1:26" s="254" customFormat="1">
      <c r="A567" s="175" t="str">
        <f t="shared" si="66"/>
        <v>#ignore</v>
      </c>
      <c r="B567" s="265" t="str">
        <f t="shared" si="67"/>
        <v>13</v>
      </c>
      <c r="C567" s="244" t="str">
        <f t="shared" si="68"/>
        <v>13_UKxxx___ddmmmyy_UKy_AL_slice-media-10h</v>
      </c>
      <c r="D567" s="310"/>
      <c r="E567" s="310"/>
      <c r="F567" s="266">
        <f t="shared" si="73"/>
        <v>0</v>
      </c>
      <c r="G567" s="311"/>
      <c r="H567" s="254" t="s">
        <v>363</v>
      </c>
      <c r="J567" s="311"/>
      <c r="K567" s="254" t="s">
        <v>363</v>
      </c>
      <c r="M567" s="310"/>
      <c r="N567" s="254" t="s">
        <v>363</v>
      </c>
      <c r="P567" s="311"/>
      <c r="Q567" s="254" t="s">
        <v>363</v>
      </c>
      <c r="S567" s="311"/>
      <c r="T567" s="254" t="s">
        <v>363</v>
      </c>
      <c r="V567" s="219">
        <f t="shared" si="69"/>
        <v>0</v>
      </c>
      <c r="W567" s="267">
        <f t="shared" si="74"/>
        <v>0</v>
      </c>
      <c r="X567" s="267" t="e">
        <f t="shared" si="70"/>
        <v>#DIV/0!</v>
      </c>
      <c r="Y567" s="267" t="e">
        <f t="shared" si="71"/>
        <v>#DIV/0!</v>
      </c>
      <c r="Z567" s="267" t="e">
        <f t="shared" si="72"/>
        <v>#DIV/0!</v>
      </c>
    </row>
    <row r="568" spans="1:26" s="254" customFormat="1">
      <c r="A568" s="175" t="str">
        <f t="shared" si="66"/>
        <v>#ignore</v>
      </c>
      <c r="B568" s="265" t="str">
        <f t="shared" si="67"/>
        <v>14</v>
      </c>
      <c r="C568" s="244" t="str">
        <f t="shared" si="68"/>
        <v>14_UKxxx___ddmmmyy_UKy_AL_slice-media-10h</v>
      </c>
      <c r="D568" s="310"/>
      <c r="E568" s="310"/>
      <c r="F568" s="266">
        <f t="shared" si="73"/>
        <v>0</v>
      </c>
      <c r="G568" s="311"/>
      <c r="H568" s="254" t="s">
        <v>363</v>
      </c>
      <c r="J568" s="311"/>
      <c r="K568" s="254" t="s">
        <v>363</v>
      </c>
      <c r="M568" s="310"/>
      <c r="N568" s="254" t="s">
        <v>363</v>
      </c>
      <c r="P568" s="311"/>
      <c r="Q568" s="254" t="s">
        <v>363</v>
      </c>
      <c r="S568" s="311"/>
      <c r="T568" s="254" t="s">
        <v>363</v>
      </c>
      <c r="V568" s="219">
        <f t="shared" si="69"/>
        <v>0</v>
      </c>
      <c r="W568" s="267">
        <f t="shared" si="74"/>
        <v>0</v>
      </c>
      <c r="X568" s="267" t="e">
        <f t="shared" si="70"/>
        <v>#DIV/0!</v>
      </c>
      <c r="Y568" s="267" t="e">
        <f t="shared" si="71"/>
        <v>#DIV/0!</v>
      </c>
      <c r="Z568" s="267" t="e">
        <f t="shared" si="72"/>
        <v>#DIV/0!</v>
      </c>
    </row>
    <row r="569" spans="1:26" s="254" customFormat="1">
      <c r="A569" s="175" t="str">
        <f t="shared" si="66"/>
        <v>#ignore</v>
      </c>
      <c r="B569" s="265" t="str">
        <f t="shared" si="67"/>
        <v>15</v>
      </c>
      <c r="C569" s="244" t="str">
        <f t="shared" si="68"/>
        <v>15_UKxxx___ddmmmyy_UKy_AL_slice-media-10h</v>
      </c>
      <c r="D569" s="310"/>
      <c r="E569" s="310"/>
      <c r="F569" s="266">
        <f t="shared" si="73"/>
        <v>0</v>
      </c>
      <c r="G569" s="311"/>
      <c r="H569" s="254" t="s">
        <v>363</v>
      </c>
      <c r="J569" s="311"/>
      <c r="K569" s="254" t="s">
        <v>363</v>
      </c>
      <c r="M569" s="310"/>
      <c r="N569" s="254" t="s">
        <v>363</v>
      </c>
      <c r="P569" s="311"/>
      <c r="Q569" s="254" t="s">
        <v>363</v>
      </c>
      <c r="S569" s="311"/>
      <c r="T569" s="254" t="s">
        <v>363</v>
      </c>
      <c r="V569" s="219">
        <f t="shared" si="69"/>
        <v>0</v>
      </c>
      <c r="W569" s="267">
        <f t="shared" si="74"/>
        <v>0</v>
      </c>
      <c r="X569" s="267" t="e">
        <f t="shared" si="70"/>
        <v>#DIV/0!</v>
      </c>
      <c r="Y569" s="267" t="e">
        <f t="shared" si="71"/>
        <v>#DIV/0!</v>
      </c>
      <c r="Z569" s="267" t="e">
        <f t="shared" si="72"/>
        <v>#DIV/0!</v>
      </c>
    </row>
    <row r="570" spans="1:26" s="254" customFormat="1">
      <c r="A570" s="175" t="str">
        <f t="shared" si="66"/>
        <v>#ignore</v>
      </c>
      <c r="B570" s="265" t="str">
        <f t="shared" si="67"/>
        <v>16</v>
      </c>
      <c r="C570" s="244" t="str">
        <f t="shared" si="68"/>
        <v>16_UKxxx___ddmmmyy_UKy_AL_slice-media-10h</v>
      </c>
      <c r="D570" s="310"/>
      <c r="E570" s="310"/>
      <c r="F570" s="266">
        <f t="shared" si="73"/>
        <v>0</v>
      </c>
      <c r="G570" s="311"/>
      <c r="H570" s="254" t="s">
        <v>363</v>
      </c>
      <c r="J570" s="311"/>
      <c r="K570" s="254" t="s">
        <v>363</v>
      </c>
      <c r="M570" s="310"/>
      <c r="N570" s="254" t="s">
        <v>363</v>
      </c>
      <c r="P570" s="311"/>
      <c r="Q570" s="254" t="s">
        <v>363</v>
      </c>
      <c r="S570" s="311"/>
      <c r="T570" s="254" t="s">
        <v>363</v>
      </c>
      <c r="V570" s="219">
        <f t="shared" si="69"/>
        <v>0</v>
      </c>
      <c r="W570" s="267">
        <f t="shared" si="74"/>
        <v>0</v>
      </c>
      <c r="X570" s="267" t="e">
        <f t="shared" si="70"/>
        <v>#DIV/0!</v>
      </c>
      <c r="Y570" s="267" t="e">
        <f t="shared" si="71"/>
        <v>#DIV/0!</v>
      </c>
      <c r="Z570" s="267" t="e">
        <f t="shared" si="72"/>
        <v>#DIV/0!</v>
      </c>
    </row>
    <row r="571" spans="1:26" s="254" customFormat="1">
      <c r="A571" s="175" t="str">
        <f t="shared" si="66"/>
        <v>#ignore</v>
      </c>
      <c r="B571" s="265" t="str">
        <f t="shared" si="67"/>
        <v>17</v>
      </c>
      <c r="C571" s="244" t="str">
        <f t="shared" si="68"/>
        <v>17_UKxxx___ddmmmyy_UKy_AL_slice-media-10h</v>
      </c>
      <c r="D571" s="310"/>
      <c r="E571" s="310"/>
      <c r="F571" s="266">
        <f t="shared" si="73"/>
        <v>0</v>
      </c>
      <c r="G571" s="311"/>
      <c r="H571" s="254" t="s">
        <v>363</v>
      </c>
      <c r="J571" s="311"/>
      <c r="K571" s="254" t="s">
        <v>363</v>
      </c>
      <c r="M571" s="310"/>
      <c r="N571" s="254" t="s">
        <v>363</v>
      </c>
      <c r="P571" s="311"/>
      <c r="Q571" s="254" t="s">
        <v>363</v>
      </c>
      <c r="S571" s="311"/>
      <c r="T571" s="254" t="s">
        <v>363</v>
      </c>
      <c r="V571" s="219">
        <f t="shared" si="69"/>
        <v>0</v>
      </c>
      <c r="W571" s="267">
        <f t="shared" si="74"/>
        <v>0</v>
      </c>
      <c r="X571" s="267" t="e">
        <f t="shared" si="70"/>
        <v>#DIV/0!</v>
      </c>
      <c r="Y571" s="267" t="e">
        <f t="shared" si="71"/>
        <v>#DIV/0!</v>
      </c>
      <c r="Z571" s="267" t="e">
        <f t="shared" si="72"/>
        <v>#DIV/0!</v>
      </c>
    </row>
    <row r="572" spans="1:26" s="254" customFormat="1">
      <c r="A572" s="175" t="str">
        <f t="shared" si="66"/>
        <v/>
      </c>
      <c r="B572" s="265" t="str">
        <f t="shared" si="67"/>
        <v>31</v>
      </c>
      <c r="C572" s="244" t="str">
        <f t="shared" si="68"/>
        <v>31_UKxxx_N_13C6Glc_Ctl_ddmmmyy_UKy_AL_slice-media-10h</v>
      </c>
      <c r="D572" s="310"/>
      <c r="E572" s="310"/>
      <c r="F572" s="266">
        <f t="shared" si="73"/>
        <v>0</v>
      </c>
      <c r="G572" s="311"/>
      <c r="H572" s="254" t="s">
        <v>363</v>
      </c>
      <c r="J572" s="311"/>
      <c r="K572" s="254" t="s">
        <v>363</v>
      </c>
      <c r="M572" s="310"/>
      <c r="N572" s="254" t="s">
        <v>363</v>
      </c>
      <c r="P572" s="311"/>
      <c r="Q572" s="254" t="s">
        <v>363</v>
      </c>
      <c r="S572" s="311"/>
      <c r="T572" s="254" t="s">
        <v>363</v>
      </c>
      <c r="V572" s="219">
        <f t="shared" si="69"/>
        <v>0</v>
      </c>
      <c r="W572" s="267">
        <f t="shared" si="74"/>
        <v>0</v>
      </c>
      <c r="X572" s="267" t="e">
        <f t="shared" si="70"/>
        <v>#DIV/0!</v>
      </c>
      <c r="Y572" s="267" t="e">
        <f t="shared" si="71"/>
        <v>#DIV/0!</v>
      </c>
      <c r="Z572" s="267" t="e">
        <f t="shared" si="72"/>
        <v>#DIV/0!</v>
      </c>
    </row>
    <row r="573" spans="1:26" s="254" customFormat="1">
      <c r="A573" s="175" t="str">
        <f t="shared" si="66"/>
        <v/>
      </c>
      <c r="B573" s="265" t="str">
        <f t="shared" si="67"/>
        <v>32</v>
      </c>
      <c r="C573" s="244" t="str">
        <f t="shared" si="68"/>
        <v>32_UKxxx_N_13C6Glc_Ctl_ddmmmyy_UKy_AL_slice-media-10h</v>
      </c>
      <c r="D573" s="310"/>
      <c r="E573" s="310"/>
      <c r="F573" s="266">
        <f t="shared" si="73"/>
        <v>0</v>
      </c>
      <c r="G573" s="311"/>
      <c r="H573" s="254" t="s">
        <v>363</v>
      </c>
      <c r="J573" s="311"/>
      <c r="K573" s="254" t="s">
        <v>363</v>
      </c>
      <c r="M573" s="310"/>
      <c r="N573" s="254" t="s">
        <v>363</v>
      </c>
      <c r="P573" s="311"/>
      <c r="Q573" s="254" t="s">
        <v>363</v>
      </c>
      <c r="S573" s="311"/>
      <c r="T573" s="254" t="s">
        <v>363</v>
      </c>
      <c r="V573" s="219">
        <f t="shared" si="69"/>
        <v>0</v>
      </c>
      <c r="W573" s="267">
        <f t="shared" si="74"/>
        <v>0</v>
      </c>
      <c r="X573" s="267" t="e">
        <f t="shared" si="70"/>
        <v>#DIV/0!</v>
      </c>
      <c r="Y573" s="267" t="e">
        <f t="shared" si="71"/>
        <v>#DIV/0!</v>
      </c>
      <c r="Z573" s="267" t="e">
        <f t="shared" si="72"/>
        <v>#DIV/0!</v>
      </c>
    </row>
    <row r="574" spans="1:26" s="254" customFormat="1">
      <c r="A574" s="175" t="str">
        <f t="shared" si="66"/>
        <v/>
      </c>
      <c r="B574" s="265" t="str">
        <f t="shared" si="67"/>
        <v>33</v>
      </c>
      <c r="C574" s="244" t="str">
        <f t="shared" si="68"/>
        <v>33_UKxxx_N_13C6Glc_100ugWGP_ddmmmyy_UKy_AL_slice-media-10h</v>
      </c>
      <c r="D574" s="310"/>
      <c r="E574" s="310"/>
      <c r="F574" s="266">
        <f t="shared" si="73"/>
        <v>0</v>
      </c>
      <c r="G574" s="311"/>
      <c r="H574" s="254" t="s">
        <v>363</v>
      </c>
      <c r="J574" s="311"/>
      <c r="K574" s="254" t="s">
        <v>363</v>
      </c>
      <c r="M574" s="310"/>
      <c r="N574" s="254" t="s">
        <v>363</v>
      </c>
      <c r="P574" s="311"/>
      <c r="Q574" s="254" t="s">
        <v>363</v>
      </c>
      <c r="S574" s="311"/>
      <c r="T574" s="254" t="s">
        <v>363</v>
      </c>
      <c r="V574" s="219">
        <f t="shared" si="69"/>
        <v>0</v>
      </c>
      <c r="W574" s="267">
        <f t="shared" si="74"/>
        <v>0</v>
      </c>
      <c r="X574" s="267" t="e">
        <f t="shared" si="70"/>
        <v>#DIV/0!</v>
      </c>
      <c r="Y574" s="267" t="e">
        <f t="shared" si="71"/>
        <v>#DIV/0!</v>
      </c>
      <c r="Z574" s="267" t="e">
        <f t="shared" si="72"/>
        <v>#DIV/0!</v>
      </c>
    </row>
    <row r="575" spans="1:26" s="254" customFormat="1">
      <c r="A575" s="175" t="str">
        <f t="shared" si="66"/>
        <v/>
      </c>
      <c r="B575" s="265" t="str">
        <f t="shared" si="67"/>
        <v>34</v>
      </c>
      <c r="C575" s="244" t="str">
        <f t="shared" si="68"/>
        <v>34_UKxxx_N_13C6Glc_100ugWGP_ddmmmyy_UKy_AL_slice-media-10h</v>
      </c>
      <c r="D575" s="310"/>
      <c r="E575" s="310"/>
      <c r="F575" s="266">
        <f t="shared" si="73"/>
        <v>0</v>
      </c>
      <c r="G575" s="311"/>
      <c r="H575" s="254" t="s">
        <v>363</v>
      </c>
      <c r="J575" s="311"/>
      <c r="K575" s="254" t="s">
        <v>363</v>
      </c>
      <c r="M575" s="310"/>
      <c r="N575" s="254" t="s">
        <v>363</v>
      </c>
      <c r="P575" s="311"/>
      <c r="Q575" s="254" t="s">
        <v>363</v>
      </c>
      <c r="S575" s="311"/>
      <c r="T575" s="254" t="s">
        <v>363</v>
      </c>
      <c r="V575" s="219">
        <f t="shared" si="69"/>
        <v>0</v>
      </c>
      <c r="W575" s="267">
        <f t="shared" si="74"/>
        <v>0</v>
      </c>
      <c r="X575" s="267" t="e">
        <f t="shared" si="70"/>
        <v>#DIV/0!</v>
      </c>
      <c r="Y575" s="267" t="e">
        <f t="shared" si="71"/>
        <v>#DIV/0!</v>
      </c>
      <c r="Z575" s="267" t="e">
        <f t="shared" si="72"/>
        <v>#DIV/0!</v>
      </c>
    </row>
    <row r="576" spans="1:26" s="254" customFormat="1">
      <c r="A576" s="175" t="str">
        <f t="shared" si="66"/>
        <v/>
      </c>
      <c r="B576" s="265" t="str">
        <f t="shared" si="67"/>
        <v>35</v>
      </c>
      <c r="C576" s="244" t="str">
        <f t="shared" si="68"/>
        <v>35_UKxxx_N_13C6Glc_100ugWGP_ddmmmyy_UKy_AL_slice-media-10h</v>
      </c>
      <c r="D576" s="310"/>
      <c r="E576" s="310"/>
      <c r="F576" s="266">
        <f t="shared" si="73"/>
        <v>0</v>
      </c>
      <c r="G576" s="311"/>
      <c r="H576" s="254" t="s">
        <v>363</v>
      </c>
      <c r="J576" s="311"/>
      <c r="K576" s="254" t="s">
        <v>363</v>
      </c>
      <c r="M576" s="310"/>
      <c r="N576" s="254" t="s">
        <v>363</v>
      </c>
      <c r="P576" s="311"/>
      <c r="Q576" s="254" t="s">
        <v>363</v>
      </c>
      <c r="S576" s="311"/>
      <c r="T576" s="254" t="s">
        <v>363</v>
      </c>
      <c r="V576" s="219">
        <f t="shared" si="69"/>
        <v>0</v>
      </c>
      <c r="W576" s="267">
        <f t="shared" si="74"/>
        <v>0</v>
      </c>
      <c r="X576" s="267" t="e">
        <f t="shared" si="70"/>
        <v>#DIV/0!</v>
      </c>
      <c r="Y576" s="267" t="e">
        <f t="shared" si="71"/>
        <v>#DIV/0!</v>
      </c>
      <c r="Z576" s="267" t="e">
        <f t="shared" si="72"/>
        <v>#DIV/0!</v>
      </c>
    </row>
    <row r="577" spans="1:26" s="254" customFormat="1">
      <c r="A577" s="175" t="str">
        <f t="shared" si="66"/>
        <v>#ignore</v>
      </c>
      <c r="B577" s="265" t="str">
        <f t="shared" si="67"/>
        <v>36</v>
      </c>
      <c r="C577" s="244" t="str">
        <f t="shared" si="68"/>
        <v>36_UKxxx___ddmmmyy_UKy_AL_slice-media-10h</v>
      </c>
      <c r="D577" s="310"/>
      <c r="E577" s="310"/>
      <c r="F577" s="266">
        <f t="shared" si="73"/>
        <v>0</v>
      </c>
      <c r="G577" s="311"/>
      <c r="H577" s="254" t="s">
        <v>363</v>
      </c>
      <c r="J577" s="311"/>
      <c r="K577" s="254" t="s">
        <v>363</v>
      </c>
      <c r="M577" s="310"/>
      <c r="N577" s="254" t="s">
        <v>363</v>
      </c>
      <c r="P577" s="311"/>
      <c r="Q577" s="254" t="s">
        <v>363</v>
      </c>
      <c r="S577" s="311"/>
      <c r="T577" s="254" t="s">
        <v>363</v>
      </c>
      <c r="V577" s="219">
        <f t="shared" si="69"/>
        <v>0</v>
      </c>
      <c r="W577" s="267">
        <f t="shared" si="74"/>
        <v>0</v>
      </c>
      <c r="X577" s="267" t="e">
        <f t="shared" si="70"/>
        <v>#DIV/0!</v>
      </c>
      <c r="Y577" s="267" t="e">
        <f t="shared" si="71"/>
        <v>#DIV/0!</v>
      </c>
      <c r="Z577" s="267" t="e">
        <f t="shared" si="72"/>
        <v>#DIV/0!</v>
      </c>
    </row>
    <row r="578" spans="1:26" s="254" customFormat="1">
      <c r="A578" s="175" t="str">
        <f t="shared" si="66"/>
        <v>#ignore</v>
      </c>
      <c r="B578" s="265" t="str">
        <f t="shared" si="67"/>
        <v>37</v>
      </c>
      <c r="C578" s="244" t="str">
        <f t="shared" si="68"/>
        <v>37_UKxxx___ddmmmyy_UKy_AL_slice-media-10h</v>
      </c>
      <c r="D578" s="310"/>
      <c r="E578" s="310"/>
      <c r="F578" s="266">
        <f t="shared" si="73"/>
        <v>0</v>
      </c>
      <c r="G578" s="311"/>
      <c r="H578" s="254" t="s">
        <v>363</v>
      </c>
      <c r="J578" s="311"/>
      <c r="K578" s="254" t="s">
        <v>363</v>
      </c>
      <c r="M578" s="310"/>
      <c r="N578" s="254" t="s">
        <v>363</v>
      </c>
      <c r="P578" s="311"/>
      <c r="Q578" s="254" t="s">
        <v>363</v>
      </c>
      <c r="S578" s="311"/>
      <c r="T578" s="254" t="s">
        <v>363</v>
      </c>
      <c r="V578" s="219">
        <f t="shared" si="69"/>
        <v>0</v>
      </c>
      <c r="W578" s="267">
        <f t="shared" si="74"/>
        <v>0</v>
      </c>
      <c r="X578" s="267" t="e">
        <f t="shared" si="70"/>
        <v>#DIV/0!</v>
      </c>
      <c r="Y578" s="267" t="e">
        <f t="shared" si="71"/>
        <v>#DIV/0!</v>
      </c>
      <c r="Z578" s="267" t="e">
        <f t="shared" si="72"/>
        <v>#DIV/0!</v>
      </c>
    </row>
    <row r="579" spans="1:26" s="254" customFormat="1">
      <c r="A579" s="175" t="str">
        <f t="shared" si="66"/>
        <v>#ignore</v>
      </c>
      <c r="B579" s="265" t="str">
        <f t="shared" si="67"/>
        <v>38</v>
      </c>
      <c r="C579" s="244" t="str">
        <f t="shared" si="68"/>
        <v>38_UKxxx___ddmmmyy_UKy_AL_slice-media-10h</v>
      </c>
      <c r="D579" s="310"/>
      <c r="E579" s="310"/>
      <c r="F579" s="266">
        <f t="shared" si="73"/>
        <v>0</v>
      </c>
      <c r="G579" s="311"/>
      <c r="H579" s="254" t="s">
        <v>363</v>
      </c>
      <c r="J579" s="311"/>
      <c r="K579" s="254" t="s">
        <v>363</v>
      </c>
      <c r="M579" s="310"/>
      <c r="N579" s="254" t="s">
        <v>363</v>
      </c>
      <c r="P579" s="311"/>
      <c r="Q579" s="254" t="s">
        <v>363</v>
      </c>
      <c r="S579" s="311"/>
      <c r="T579" s="254" t="s">
        <v>363</v>
      </c>
      <c r="V579" s="219">
        <f t="shared" si="69"/>
        <v>0</v>
      </c>
      <c r="W579" s="267">
        <f t="shared" si="74"/>
        <v>0</v>
      </c>
      <c r="X579" s="267" t="e">
        <f t="shared" si="70"/>
        <v>#DIV/0!</v>
      </c>
      <c r="Y579" s="267" t="e">
        <f t="shared" si="71"/>
        <v>#DIV/0!</v>
      </c>
      <c r="Z579" s="267" t="e">
        <f t="shared" si="72"/>
        <v>#DIV/0!</v>
      </c>
    </row>
    <row r="580" spans="1:26" s="254" customFormat="1">
      <c r="A580" s="175" t="str">
        <f t="shared" si="66"/>
        <v>#ignore</v>
      </c>
      <c r="B580" s="265" t="str">
        <f t="shared" si="67"/>
        <v>39</v>
      </c>
      <c r="C580" s="244" t="str">
        <f t="shared" si="68"/>
        <v>39_UKxxx___ddmmmyy_UKy_AL_slice-media-10h</v>
      </c>
      <c r="D580" s="310"/>
      <c r="E580" s="310"/>
      <c r="F580" s="266">
        <f t="shared" si="73"/>
        <v>0</v>
      </c>
      <c r="G580" s="311"/>
      <c r="H580" s="254" t="s">
        <v>363</v>
      </c>
      <c r="J580" s="311"/>
      <c r="K580" s="254" t="s">
        <v>363</v>
      </c>
      <c r="M580" s="310"/>
      <c r="N580" s="254" t="s">
        <v>363</v>
      </c>
      <c r="P580" s="311"/>
      <c r="Q580" s="254" t="s">
        <v>363</v>
      </c>
      <c r="S580" s="311"/>
      <c r="T580" s="254" t="s">
        <v>363</v>
      </c>
      <c r="V580" s="219">
        <f t="shared" si="69"/>
        <v>0</v>
      </c>
      <c r="W580" s="267">
        <f t="shared" si="74"/>
        <v>0</v>
      </c>
      <c r="X580" s="267" t="e">
        <f t="shared" si="70"/>
        <v>#DIV/0!</v>
      </c>
      <c r="Y580" s="267" t="e">
        <f t="shared" si="71"/>
        <v>#DIV/0!</v>
      </c>
      <c r="Z580" s="267" t="e">
        <f t="shared" si="72"/>
        <v>#DIV/0!</v>
      </c>
    </row>
    <row r="581" spans="1:26" s="254" customFormat="1">
      <c r="A581" s="175" t="str">
        <f t="shared" si="66"/>
        <v>#ignore</v>
      </c>
      <c r="B581" s="265" t="str">
        <f t="shared" si="67"/>
        <v>40</v>
      </c>
      <c r="C581" s="244" t="str">
        <f t="shared" si="68"/>
        <v>40_UKxxx___ddmmmyy_UKy_AL_slice-media-10h</v>
      </c>
      <c r="D581" s="310"/>
      <c r="E581" s="310"/>
      <c r="F581" s="266">
        <f t="shared" si="73"/>
        <v>0</v>
      </c>
      <c r="G581" s="311"/>
      <c r="H581" s="254" t="s">
        <v>363</v>
      </c>
      <c r="J581" s="311"/>
      <c r="K581" s="254" t="s">
        <v>363</v>
      </c>
      <c r="M581" s="310"/>
      <c r="N581" s="254" t="s">
        <v>363</v>
      </c>
      <c r="P581" s="311"/>
      <c r="Q581" s="254" t="s">
        <v>363</v>
      </c>
      <c r="S581" s="311"/>
      <c r="T581" s="254" t="s">
        <v>363</v>
      </c>
      <c r="V581" s="219">
        <f t="shared" si="69"/>
        <v>0</v>
      </c>
      <c r="W581" s="267">
        <f t="shared" si="74"/>
        <v>0</v>
      </c>
      <c r="X581" s="267" t="e">
        <f t="shared" si="70"/>
        <v>#DIV/0!</v>
      </c>
      <c r="Y581" s="267" t="e">
        <f t="shared" si="71"/>
        <v>#DIV/0!</v>
      </c>
      <c r="Z581" s="267" t="e">
        <f t="shared" si="72"/>
        <v>#DIV/0!</v>
      </c>
    </row>
    <row r="582" spans="1:26" s="254" customFormat="1">
      <c r="A582" s="175" t="str">
        <f t="shared" si="66"/>
        <v>#ignore</v>
      </c>
      <c r="B582" s="265" t="str">
        <f t="shared" si="67"/>
        <v>41</v>
      </c>
      <c r="C582" s="244" t="str">
        <f t="shared" si="68"/>
        <v>41_UKxxx___ddmmmyy_UKy_AL_slice-media-10h</v>
      </c>
      <c r="D582" s="310"/>
      <c r="E582" s="310"/>
      <c r="F582" s="266">
        <f t="shared" si="73"/>
        <v>0</v>
      </c>
      <c r="G582" s="311"/>
      <c r="H582" s="254" t="s">
        <v>363</v>
      </c>
      <c r="J582" s="311"/>
      <c r="K582" s="254" t="s">
        <v>363</v>
      </c>
      <c r="M582" s="310"/>
      <c r="N582" s="254" t="s">
        <v>363</v>
      </c>
      <c r="P582" s="311"/>
      <c r="Q582" s="254" t="s">
        <v>363</v>
      </c>
      <c r="S582" s="311"/>
      <c r="T582" s="254" t="s">
        <v>363</v>
      </c>
      <c r="V582" s="219">
        <f t="shared" si="69"/>
        <v>0</v>
      </c>
      <c r="W582" s="267">
        <f t="shared" si="74"/>
        <v>0</v>
      </c>
      <c r="X582" s="267" t="e">
        <f t="shared" si="70"/>
        <v>#DIV/0!</v>
      </c>
      <c r="Y582" s="267" t="e">
        <f t="shared" si="71"/>
        <v>#DIV/0!</v>
      </c>
      <c r="Z582" s="267" t="e">
        <f t="shared" si="72"/>
        <v>#DIV/0!</v>
      </c>
    </row>
    <row r="583" spans="1:26" s="254" customFormat="1">
      <c r="A583" s="175" t="str">
        <f t="shared" si="66"/>
        <v>#ignore</v>
      </c>
      <c r="B583" s="265" t="str">
        <f t="shared" si="67"/>
        <v>42</v>
      </c>
      <c r="C583" s="244" t="str">
        <f t="shared" si="68"/>
        <v>42_UKxxx___ddmmmyy_UKy_AL_slice-media-10h</v>
      </c>
      <c r="D583" s="310"/>
      <c r="E583" s="310"/>
      <c r="F583" s="266">
        <f t="shared" si="73"/>
        <v>0</v>
      </c>
      <c r="G583" s="311"/>
      <c r="H583" s="254" t="s">
        <v>363</v>
      </c>
      <c r="J583" s="311"/>
      <c r="K583" s="254" t="s">
        <v>363</v>
      </c>
      <c r="M583" s="310"/>
      <c r="N583" s="254" t="s">
        <v>363</v>
      </c>
      <c r="P583" s="311"/>
      <c r="Q583" s="254" t="s">
        <v>363</v>
      </c>
      <c r="S583" s="311"/>
      <c r="T583" s="254" t="s">
        <v>363</v>
      </c>
      <c r="V583" s="219">
        <f t="shared" si="69"/>
        <v>0</v>
      </c>
      <c r="W583" s="267">
        <f t="shared" si="74"/>
        <v>0</v>
      </c>
      <c r="X583" s="267" t="e">
        <f t="shared" si="70"/>
        <v>#DIV/0!</v>
      </c>
      <c r="Y583" s="267" t="e">
        <f t="shared" si="71"/>
        <v>#DIV/0!</v>
      </c>
      <c r="Z583" s="267" t="e">
        <f t="shared" si="72"/>
        <v>#DIV/0!</v>
      </c>
    </row>
    <row r="584" spans="1:26" s="254" customFormat="1">
      <c r="A584" s="175" t="str">
        <f t="shared" si="66"/>
        <v>#ignore</v>
      </c>
      <c r="B584" s="265" t="str">
        <f t="shared" si="67"/>
        <v>43</v>
      </c>
      <c r="C584" s="244" t="str">
        <f t="shared" si="68"/>
        <v>43_UKxxx___ddmmmyy_UKy_AL_slice-media-10h</v>
      </c>
      <c r="D584" s="310"/>
      <c r="E584" s="310"/>
      <c r="F584" s="266">
        <f t="shared" si="73"/>
        <v>0</v>
      </c>
      <c r="G584" s="311"/>
      <c r="H584" s="254" t="s">
        <v>363</v>
      </c>
      <c r="J584" s="311"/>
      <c r="K584" s="254" t="s">
        <v>363</v>
      </c>
      <c r="M584" s="310"/>
      <c r="N584" s="254" t="s">
        <v>363</v>
      </c>
      <c r="P584" s="311"/>
      <c r="Q584" s="254" t="s">
        <v>363</v>
      </c>
      <c r="S584" s="311"/>
      <c r="T584" s="254" t="s">
        <v>363</v>
      </c>
      <c r="V584" s="219">
        <f t="shared" si="69"/>
        <v>0</v>
      </c>
      <c r="W584" s="267">
        <f t="shared" si="74"/>
        <v>0</v>
      </c>
      <c r="X584" s="267" t="e">
        <f t="shared" si="70"/>
        <v>#DIV/0!</v>
      </c>
      <c r="Y584" s="267" t="e">
        <f t="shared" si="71"/>
        <v>#DIV/0!</v>
      </c>
      <c r="Z584" s="267" t="e">
        <f t="shared" si="72"/>
        <v>#DIV/0!</v>
      </c>
    </row>
    <row r="585" spans="1:26" s="254" customFormat="1">
      <c r="A585" s="175" t="str">
        <f t="shared" si="66"/>
        <v>#ignore</v>
      </c>
      <c r="B585" s="265" t="str">
        <f t="shared" si="67"/>
        <v>44</v>
      </c>
      <c r="C585" s="244" t="str">
        <f t="shared" si="68"/>
        <v>44_UKxxx___ddmmmyy_UKy_AL_slice-media-10h</v>
      </c>
      <c r="D585" s="310"/>
      <c r="E585" s="310"/>
      <c r="F585" s="266">
        <f t="shared" si="73"/>
        <v>0</v>
      </c>
      <c r="G585" s="311"/>
      <c r="H585" s="254" t="s">
        <v>363</v>
      </c>
      <c r="J585" s="311"/>
      <c r="K585" s="254" t="s">
        <v>363</v>
      </c>
      <c r="M585" s="310"/>
      <c r="N585" s="254" t="s">
        <v>363</v>
      </c>
      <c r="P585" s="311"/>
      <c r="Q585" s="254" t="s">
        <v>363</v>
      </c>
      <c r="S585" s="311"/>
      <c r="T585" s="254" t="s">
        <v>363</v>
      </c>
      <c r="V585" s="219">
        <f t="shared" si="69"/>
        <v>0</v>
      </c>
      <c r="W585" s="267">
        <f t="shared" si="74"/>
        <v>0</v>
      </c>
      <c r="X585" s="267" t="e">
        <f t="shared" si="70"/>
        <v>#DIV/0!</v>
      </c>
      <c r="Y585" s="267" t="e">
        <f t="shared" si="71"/>
        <v>#DIV/0!</v>
      </c>
      <c r="Z585" s="267" t="e">
        <f t="shared" si="72"/>
        <v>#DIV/0!</v>
      </c>
    </row>
    <row r="586" spans="1:26" s="254" customFormat="1">
      <c r="A586" s="175" t="str">
        <f t="shared" si="66"/>
        <v>#ignore</v>
      </c>
      <c r="B586" s="265" t="str">
        <f t="shared" si="67"/>
        <v>45</v>
      </c>
      <c r="C586" s="244" t="str">
        <f t="shared" si="68"/>
        <v>45_UKxxx___ddmmmyy_UKy_AL_slice-media-10h</v>
      </c>
      <c r="D586" s="310"/>
      <c r="E586" s="310"/>
      <c r="F586" s="266">
        <f t="shared" si="73"/>
        <v>0</v>
      </c>
      <c r="G586" s="311"/>
      <c r="H586" s="254" t="s">
        <v>363</v>
      </c>
      <c r="J586" s="311"/>
      <c r="K586" s="254" t="s">
        <v>363</v>
      </c>
      <c r="M586" s="310"/>
      <c r="N586" s="254" t="s">
        <v>363</v>
      </c>
      <c r="P586" s="311"/>
      <c r="Q586" s="254" t="s">
        <v>363</v>
      </c>
      <c r="S586" s="311"/>
      <c r="T586" s="254" t="s">
        <v>363</v>
      </c>
      <c r="V586" s="219">
        <f t="shared" si="69"/>
        <v>0</v>
      </c>
      <c r="W586" s="267">
        <f t="shared" si="74"/>
        <v>0</v>
      </c>
      <c r="X586" s="267" t="e">
        <f t="shared" si="70"/>
        <v>#DIV/0!</v>
      </c>
      <c r="Y586" s="267" t="e">
        <f t="shared" si="71"/>
        <v>#DIV/0!</v>
      </c>
      <c r="Z586" s="267" t="e">
        <f t="shared" si="72"/>
        <v>#DIV/0!</v>
      </c>
    </row>
    <row r="587" spans="1:26" s="254" customFormat="1">
      <c r="A587" s="175" t="str">
        <f t="shared" si="66"/>
        <v>#ignore</v>
      </c>
      <c r="B587" s="265" t="str">
        <f t="shared" si="67"/>
        <v>46</v>
      </c>
      <c r="C587" s="244" t="str">
        <f t="shared" si="68"/>
        <v>46_UKxxx___ddmmmyy_UKy_AL_slice-media-10h</v>
      </c>
      <c r="D587" s="310"/>
      <c r="E587" s="310"/>
      <c r="F587" s="266">
        <f t="shared" si="73"/>
        <v>0</v>
      </c>
      <c r="G587" s="311"/>
      <c r="H587" s="254" t="s">
        <v>363</v>
      </c>
      <c r="J587" s="311"/>
      <c r="K587" s="254" t="s">
        <v>363</v>
      </c>
      <c r="M587" s="310"/>
      <c r="N587" s="254" t="s">
        <v>363</v>
      </c>
      <c r="P587" s="311"/>
      <c r="Q587" s="254" t="s">
        <v>363</v>
      </c>
      <c r="S587" s="311"/>
      <c r="T587" s="254" t="s">
        <v>363</v>
      </c>
      <c r="V587" s="219">
        <f t="shared" si="69"/>
        <v>0</v>
      </c>
      <c r="W587" s="267">
        <f t="shared" si="74"/>
        <v>0</v>
      </c>
      <c r="X587" s="267" t="e">
        <f t="shared" si="70"/>
        <v>#DIV/0!</v>
      </c>
      <c r="Y587" s="267" t="e">
        <f t="shared" si="71"/>
        <v>#DIV/0!</v>
      </c>
      <c r="Z587" s="267" t="e">
        <f t="shared" si="72"/>
        <v>#DIV/0!</v>
      </c>
    </row>
    <row r="588" spans="1:26" s="254" customFormat="1">
      <c r="A588" s="175" t="str">
        <f t="shared" si="66"/>
        <v>#ignore</v>
      </c>
      <c r="B588" s="265" t="str">
        <f t="shared" si="67"/>
        <v>47</v>
      </c>
      <c r="C588" s="244" t="str">
        <f t="shared" si="68"/>
        <v>47_UKxxx___ddmmmyy_UKy_AL_slice-media-10h</v>
      </c>
      <c r="D588" s="310"/>
      <c r="E588" s="310"/>
      <c r="F588" s="266">
        <f t="shared" si="73"/>
        <v>0</v>
      </c>
      <c r="G588" s="311"/>
      <c r="H588" s="254" t="s">
        <v>363</v>
      </c>
      <c r="J588" s="311"/>
      <c r="K588" s="254" t="s">
        <v>363</v>
      </c>
      <c r="M588" s="310"/>
      <c r="N588" s="254" t="s">
        <v>363</v>
      </c>
      <c r="P588" s="311"/>
      <c r="Q588" s="254" t="s">
        <v>363</v>
      </c>
      <c r="S588" s="311"/>
      <c r="T588" s="254" t="s">
        <v>363</v>
      </c>
      <c r="V588" s="219">
        <f t="shared" si="69"/>
        <v>0</v>
      </c>
      <c r="W588" s="267">
        <f t="shared" si="74"/>
        <v>0</v>
      </c>
      <c r="X588" s="267" t="e">
        <f t="shared" si="70"/>
        <v>#DIV/0!</v>
      </c>
      <c r="Y588" s="267" t="e">
        <f t="shared" si="71"/>
        <v>#DIV/0!</v>
      </c>
      <c r="Z588" s="267" t="e">
        <f t="shared" si="72"/>
        <v>#DIV/0!</v>
      </c>
    </row>
    <row r="589" spans="1:26" s="254" customFormat="1">
      <c r="C589" s="268"/>
      <c r="F589" s="255"/>
      <c r="G589" s="255"/>
      <c r="H589" s="255"/>
      <c r="I589" s="255"/>
      <c r="J589" s="255"/>
      <c r="K589" s="255"/>
      <c r="L589" s="255"/>
      <c r="M589" s="255"/>
    </row>
    <row r="590" spans="1:26" s="254" customFormat="1">
      <c r="B590" s="269" t="s">
        <v>69</v>
      </c>
      <c r="G590" s="255"/>
      <c r="H590" s="255"/>
      <c r="I590" s="255"/>
      <c r="J590" s="255"/>
    </row>
    <row r="591" spans="1:26" s="254" customFormat="1">
      <c r="B591" s="269"/>
      <c r="D591" s="270"/>
      <c r="G591" s="255"/>
      <c r="H591" s="255"/>
      <c r="I591" s="255"/>
      <c r="J591" s="255"/>
    </row>
    <row r="592" spans="1:26" s="254" customFormat="1" ht="36.950000000000003" customHeight="1">
      <c r="A592" s="254" t="s">
        <v>5</v>
      </c>
      <c r="C592" s="255" t="s">
        <v>42</v>
      </c>
      <c r="D592" s="255" t="str">
        <f>IF(D594="","","#sample%child.id=-lipid; #.replicate=1;#%type=""analytical""; #.weight; #%units=g;#.type=media_extract; *#protocol.id=lipid_extraction")</f>
        <v/>
      </c>
      <c r="E592" s="254" t="str">
        <f>IF(D594="","","*#protocol.id")</f>
        <v/>
      </c>
      <c r="F592" s="206" t="str">
        <f>IF(D594="","","#sample.status")</f>
        <v/>
      </c>
      <c r="G592" s="255"/>
      <c r="H592" s="255"/>
      <c r="I592" s="255"/>
      <c r="J592" s="255"/>
    </row>
    <row r="593" spans="1:10" s="254" customFormat="1">
      <c r="A593" s="254" t="s">
        <v>7</v>
      </c>
      <c r="B593" s="255" t="s">
        <v>33</v>
      </c>
      <c r="C593" s="264" t="s">
        <v>43</v>
      </c>
      <c r="D593" s="255" t="s">
        <v>71</v>
      </c>
      <c r="E593" s="254" t="s">
        <v>353</v>
      </c>
      <c r="F593" s="206" t="s">
        <v>406</v>
      </c>
      <c r="G593" s="255"/>
      <c r="H593" s="255"/>
      <c r="I593" s="255"/>
      <c r="J593" s="255"/>
    </row>
    <row r="594" spans="1:10" s="254" customFormat="1">
      <c r="A594" s="254" t="s">
        <v>7</v>
      </c>
      <c r="B594" s="265" t="str">
        <f t="shared" ref="B594:B627" si="75">B86</f>
        <v>01</v>
      </c>
      <c r="C594" s="244" t="str">
        <f>C555</f>
        <v>01_UKxxx_CA_13C6Glc_Ctl_ddmmmyy_UKy_AL_slice-media-10h</v>
      </c>
      <c r="D594" s="311"/>
      <c r="E594" s="254" t="s">
        <v>364</v>
      </c>
      <c r="G594" s="255"/>
      <c r="H594" s="255"/>
      <c r="I594" s="255"/>
      <c r="J594" s="255"/>
    </row>
    <row r="595" spans="1:10" s="254" customFormat="1">
      <c r="A595" s="254" t="s">
        <v>7</v>
      </c>
      <c r="B595" s="265" t="str">
        <f t="shared" si="75"/>
        <v>02</v>
      </c>
      <c r="C595" s="244" t="str">
        <f t="shared" ref="C595:C627" si="76">C556</f>
        <v>02_UKxxx_CA_13C6Glc_Ctl_ddmmmyy_UKy_AL_slice-media-10h</v>
      </c>
      <c r="D595" s="311"/>
      <c r="E595" s="254" t="s">
        <v>364</v>
      </c>
      <c r="G595" s="255"/>
      <c r="H595" s="255"/>
      <c r="I595" s="255"/>
      <c r="J595" s="255"/>
    </row>
    <row r="596" spans="1:10" s="254" customFormat="1">
      <c r="A596" s="254" t="s">
        <v>7</v>
      </c>
      <c r="B596" s="265" t="str">
        <f t="shared" si="75"/>
        <v>03</v>
      </c>
      <c r="C596" s="244" t="str">
        <f t="shared" si="76"/>
        <v>03_UKxxx_CA_13C6Glc_100ugWGP_ddmmmyy_UKy_AL_slice-media-10h</v>
      </c>
      <c r="D596" s="311"/>
      <c r="E596" s="254" t="s">
        <v>364</v>
      </c>
      <c r="G596" s="255"/>
      <c r="H596" s="255"/>
      <c r="I596" s="255"/>
      <c r="J596" s="255"/>
    </row>
    <row r="597" spans="1:10" s="254" customFormat="1">
      <c r="A597" s="254" t="s">
        <v>7</v>
      </c>
      <c r="B597" s="265" t="str">
        <f t="shared" si="75"/>
        <v>04</v>
      </c>
      <c r="C597" s="244" t="str">
        <f t="shared" si="76"/>
        <v>04_UKxxx_CA_13C6Glc_100ugWGP_ddmmmyy_UKy_AL_slice-media-10h</v>
      </c>
      <c r="D597" s="311"/>
      <c r="E597" s="254" t="s">
        <v>364</v>
      </c>
      <c r="G597" s="255"/>
      <c r="H597" s="255"/>
      <c r="I597" s="255"/>
      <c r="J597" s="255"/>
    </row>
    <row r="598" spans="1:10" s="254" customFormat="1">
      <c r="A598" s="254" t="s">
        <v>7</v>
      </c>
      <c r="B598" s="265" t="str">
        <f t="shared" si="75"/>
        <v>05</v>
      </c>
      <c r="C598" s="244" t="str">
        <f t="shared" si="76"/>
        <v>05_UKxxx_CA_13C6Glc_100ugWGP_ddmmmyy_UKy_AL_slice-media-10h</v>
      </c>
      <c r="D598" s="311"/>
      <c r="E598" s="254" t="s">
        <v>364</v>
      </c>
      <c r="G598" s="255"/>
      <c r="H598" s="255"/>
      <c r="I598" s="255"/>
      <c r="J598" s="255"/>
    </row>
    <row r="599" spans="1:10" s="254" customFormat="1">
      <c r="A599" s="254" t="s">
        <v>7</v>
      </c>
      <c r="B599" s="265" t="str">
        <f t="shared" si="75"/>
        <v>06</v>
      </c>
      <c r="C599" s="244" t="str">
        <f t="shared" si="76"/>
        <v>06_UKxxx___ddmmmyy_UKy_AL_slice-media-10h</v>
      </c>
      <c r="D599" s="310"/>
      <c r="E599" s="254" t="s">
        <v>364</v>
      </c>
      <c r="G599" s="255"/>
      <c r="H599" s="255"/>
      <c r="I599" s="255"/>
      <c r="J599" s="255"/>
    </row>
    <row r="600" spans="1:10" s="254" customFormat="1">
      <c r="A600" s="254" t="s">
        <v>7</v>
      </c>
      <c r="B600" s="265" t="str">
        <f t="shared" si="75"/>
        <v>07</v>
      </c>
      <c r="C600" s="244" t="str">
        <f t="shared" si="76"/>
        <v>07_UKxxx___ddmmmyy_UKy_AL_slice-media-10h</v>
      </c>
      <c r="D600" s="310"/>
      <c r="E600" s="254" t="s">
        <v>364</v>
      </c>
      <c r="G600" s="255"/>
      <c r="H600" s="255"/>
      <c r="I600" s="255"/>
      <c r="J600" s="255"/>
    </row>
    <row r="601" spans="1:10" s="254" customFormat="1">
      <c r="A601" s="254" t="s">
        <v>7</v>
      </c>
      <c r="B601" s="265" t="str">
        <f t="shared" si="75"/>
        <v>08</v>
      </c>
      <c r="C601" s="244" t="str">
        <f t="shared" si="76"/>
        <v>08_UKxxx___ddmmmyy_UKy_AL_slice-media-10h</v>
      </c>
      <c r="D601" s="310"/>
      <c r="E601" s="254" t="s">
        <v>364</v>
      </c>
      <c r="G601" s="255"/>
      <c r="H601" s="255"/>
      <c r="I601" s="255"/>
      <c r="J601" s="255"/>
    </row>
    <row r="602" spans="1:10" s="254" customFormat="1">
      <c r="A602" s="254" t="s">
        <v>7</v>
      </c>
      <c r="B602" s="265" t="str">
        <f t="shared" si="75"/>
        <v>09</v>
      </c>
      <c r="C602" s="244" t="str">
        <f t="shared" si="76"/>
        <v>09_UKxxx___ddmmmyy_UKy_AL_slice-media-10h</v>
      </c>
      <c r="D602" s="310"/>
      <c r="E602" s="254" t="s">
        <v>364</v>
      </c>
      <c r="G602" s="255"/>
      <c r="H602" s="255"/>
      <c r="I602" s="255"/>
      <c r="J602" s="255"/>
    </row>
    <row r="603" spans="1:10" s="254" customFormat="1">
      <c r="A603" s="254" t="s">
        <v>7</v>
      </c>
      <c r="B603" s="265" t="str">
        <f t="shared" si="75"/>
        <v>10</v>
      </c>
      <c r="C603" s="244" t="str">
        <f t="shared" si="76"/>
        <v>10_UKxxx___ddmmmyy_UKy_AL_slice-media-10h</v>
      </c>
      <c r="D603" s="310"/>
      <c r="E603" s="254" t="s">
        <v>364</v>
      </c>
      <c r="G603" s="255"/>
      <c r="H603" s="255"/>
      <c r="I603" s="255"/>
      <c r="J603" s="255"/>
    </row>
    <row r="604" spans="1:10" s="254" customFormat="1">
      <c r="A604" s="254" t="s">
        <v>7</v>
      </c>
      <c r="B604" s="265" t="str">
        <f t="shared" si="75"/>
        <v>11</v>
      </c>
      <c r="C604" s="244" t="str">
        <f t="shared" si="76"/>
        <v>11_UKxxx___ddmmmyy_UKy_AL_slice-media-10h</v>
      </c>
      <c r="D604" s="310"/>
      <c r="E604" s="254" t="s">
        <v>364</v>
      </c>
      <c r="G604" s="255"/>
      <c r="H604" s="255"/>
      <c r="I604" s="255"/>
      <c r="J604" s="255"/>
    </row>
    <row r="605" spans="1:10" s="254" customFormat="1">
      <c r="A605" s="254" t="s">
        <v>7</v>
      </c>
      <c r="B605" s="265" t="str">
        <f t="shared" si="75"/>
        <v>12</v>
      </c>
      <c r="C605" s="244" t="str">
        <f t="shared" si="76"/>
        <v>12_UKxxx___ddmmmyy_UKy_AL_slice-media-10h</v>
      </c>
      <c r="D605" s="310"/>
      <c r="E605" s="254" t="s">
        <v>364</v>
      </c>
      <c r="G605" s="255"/>
      <c r="H605" s="255"/>
      <c r="I605" s="255"/>
      <c r="J605" s="255"/>
    </row>
    <row r="606" spans="1:10" s="254" customFormat="1">
      <c r="A606" s="254" t="s">
        <v>7</v>
      </c>
      <c r="B606" s="265" t="str">
        <f t="shared" si="75"/>
        <v>13</v>
      </c>
      <c r="C606" s="244" t="str">
        <f t="shared" si="76"/>
        <v>13_UKxxx___ddmmmyy_UKy_AL_slice-media-10h</v>
      </c>
      <c r="D606" s="310"/>
      <c r="E606" s="254" t="s">
        <v>364</v>
      </c>
      <c r="G606" s="255"/>
      <c r="H606" s="255"/>
      <c r="I606" s="255"/>
      <c r="J606" s="255"/>
    </row>
    <row r="607" spans="1:10" s="254" customFormat="1">
      <c r="A607" s="254" t="s">
        <v>7</v>
      </c>
      <c r="B607" s="265" t="str">
        <f t="shared" si="75"/>
        <v>14</v>
      </c>
      <c r="C607" s="244" t="str">
        <f t="shared" si="76"/>
        <v>14_UKxxx___ddmmmyy_UKy_AL_slice-media-10h</v>
      </c>
      <c r="D607" s="310"/>
      <c r="E607" s="254" t="s">
        <v>364</v>
      </c>
      <c r="G607" s="255"/>
      <c r="H607" s="255"/>
      <c r="I607" s="255"/>
      <c r="J607" s="255"/>
    </row>
    <row r="608" spans="1:10" s="254" customFormat="1">
      <c r="A608" s="254" t="s">
        <v>7</v>
      </c>
      <c r="B608" s="265" t="str">
        <f t="shared" si="75"/>
        <v>15</v>
      </c>
      <c r="C608" s="244" t="str">
        <f t="shared" si="76"/>
        <v>15_UKxxx___ddmmmyy_UKy_AL_slice-media-10h</v>
      </c>
      <c r="D608" s="310"/>
      <c r="E608" s="254" t="s">
        <v>364</v>
      </c>
      <c r="G608" s="255"/>
      <c r="H608" s="255"/>
      <c r="I608" s="255"/>
      <c r="J608" s="255"/>
    </row>
    <row r="609" spans="1:10" s="254" customFormat="1">
      <c r="A609" s="254" t="s">
        <v>7</v>
      </c>
      <c r="B609" s="265" t="str">
        <f t="shared" si="75"/>
        <v>16</v>
      </c>
      <c r="C609" s="244" t="str">
        <f t="shared" si="76"/>
        <v>16_UKxxx___ddmmmyy_UKy_AL_slice-media-10h</v>
      </c>
      <c r="D609" s="310"/>
      <c r="E609" s="254" t="s">
        <v>364</v>
      </c>
      <c r="G609" s="255"/>
      <c r="H609" s="255"/>
      <c r="I609" s="255"/>
      <c r="J609" s="255"/>
    </row>
    <row r="610" spans="1:10" s="254" customFormat="1">
      <c r="A610" s="254" t="s">
        <v>7</v>
      </c>
      <c r="B610" s="265" t="str">
        <f t="shared" si="75"/>
        <v>17</v>
      </c>
      <c r="C610" s="244" t="str">
        <f t="shared" si="76"/>
        <v>17_UKxxx___ddmmmyy_UKy_AL_slice-media-10h</v>
      </c>
      <c r="D610" s="310"/>
      <c r="E610" s="254" t="s">
        <v>364</v>
      </c>
      <c r="G610" s="255"/>
      <c r="H610" s="255"/>
      <c r="I610" s="255"/>
      <c r="J610" s="255"/>
    </row>
    <row r="611" spans="1:10" s="254" customFormat="1">
      <c r="A611" s="254" t="s">
        <v>7</v>
      </c>
      <c r="B611" s="265" t="str">
        <f t="shared" si="75"/>
        <v>31</v>
      </c>
      <c r="C611" s="244" t="str">
        <f t="shared" si="76"/>
        <v>31_UKxxx_N_13C6Glc_Ctl_ddmmmyy_UKy_AL_slice-media-10h</v>
      </c>
      <c r="D611" s="310"/>
      <c r="E611" s="254" t="s">
        <v>364</v>
      </c>
    </row>
    <row r="612" spans="1:10">
      <c r="A612" s="254" t="s">
        <v>7</v>
      </c>
      <c r="B612" s="265" t="str">
        <f t="shared" si="75"/>
        <v>32</v>
      </c>
      <c r="C612" s="244" t="str">
        <f t="shared" si="76"/>
        <v>32_UKxxx_N_13C6Glc_Ctl_ddmmmyy_UKy_AL_slice-media-10h</v>
      </c>
      <c r="D612" s="310"/>
      <c r="E612" s="254" t="s">
        <v>364</v>
      </c>
    </row>
    <row r="613" spans="1:10">
      <c r="A613" s="254" t="s">
        <v>7</v>
      </c>
      <c r="B613" s="265" t="str">
        <f t="shared" si="75"/>
        <v>33</v>
      </c>
      <c r="C613" s="244" t="str">
        <f t="shared" si="76"/>
        <v>33_UKxxx_N_13C6Glc_100ugWGP_ddmmmyy_UKy_AL_slice-media-10h</v>
      </c>
      <c r="D613" s="310"/>
      <c r="E613" s="254" t="s">
        <v>364</v>
      </c>
    </row>
    <row r="614" spans="1:10">
      <c r="A614" s="254" t="s">
        <v>7</v>
      </c>
      <c r="B614" s="265" t="str">
        <f t="shared" si="75"/>
        <v>34</v>
      </c>
      <c r="C614" s="244" t="str">
        <f t="shared" si="76"/>
        <v>34_UKxxx_N_13C6Glc_100ugWGP_ddmmmyy_UKy_AL_slice-media-10h</v>
      </c>
      <c r="D614" s="311"/>
      <c r="E614" s="254" t="s">
        <v>364</v>
      </c>
    </row>
    <row r="615" spans="1:10">
      <c r="A615" s="254" t="s">
        <v>7</v>
      </c>
      <c r="B615" s="265" t="str">
        <f t="shared" si="75"/>
        <v>35</v>
      </c>
      <c r="C615" s="244" t="str">
        <f t="shared" si="76"/>
        <v>35_UKxxx_N_13C6Glc_100ugWGP_ddmmmyy_UKy_AL_slice-media-10h</v>
      </c>
      <c r="D615" s="311"/>
      <c r="E615" s="254" t="s">
        <v>364</v>
      </c>
    </row>
    <row r="616" spans="1:10">
      <c r="A616" s="254" t="s">
        <v>7</v>
      </c>
      <c r="B616" s="265" t="str">
        <f t="shared" si="75"/>
        <v>36</v>
      </c>
      <c r="C616" s="244" t="str">
        <f t="shared" si="76"/>
        <v>36_UKxxx___ddmmmyy_UKy_AL_slice-media-10h</v>
      </c>
      <c r="D616" s="311"/>
      <c r="E616" s="254" t="s">
        <v>364</v>
      </c>
    </row>
    <row r="617" spans="1:10">
      <c r="A617" s="254" t="s">
        <v>7</v>
      </c>
      <c r="B617" s="265" t="str">
        <f t="shared" si="75"/>
        <v>37</v>
      </c>
      <c r="C617" s="244" t="str">
        <f t="shared" si="76"/>
        <v>37_UKxxx___ddmmmyy_UKy_AL_slice-media-10h</v>
      </c>
      <c r="D617" s="311"/>
      <c r="E617" s="254" t="s">
        <v>364</v>
      </c>
    </row>
    <row r="618" spans="1:10">
      <c r="A618" s="254" t="s">
        <v>7</v>
      </c>
      <c r="B618" s="265" t="str">
        <f t="shared" si="75"/>
        <v>38</v>
      </c>
      <c r="C618" s="244" t="str">
        <f t="shared" si="76"/>
        <v>38_UKxxx___ddmmmyy_UKy_AL_slice-media-10h</v>
      </c>
      <c r="D618" s="311"/>
      <c r="E618" s="254" t="s">
        <v>364</v>
      </c>
    </row>
    <row r="619" spans="1:10">
      <c r="A619" s="254" t="s">
        <v>7</v>
      </c>
      <c r="B619" s="265" t="str">
        <f t="shared" si="75"/>
        <v>39</v>
      </c>
      <c r="C619" s="244" t="str">
        <f t="shared" si="76"/>
        <v>39_UKxxx___ddmmmyy_UKy_AL_slice-media-10h</v>
      </c>
      <c r="D619" s="311"/>
      <c r="E619" s="254" t="s">
        <v>364</v>
      </c>
    </row>
    <row r="620" spans="1:10">
      <c r="A620" s="254" t="s">
        <v>7</v>
      </c>
      <c r="B620" s="265" t="str">
        <f t="shared" si="75"/>
        <v>40</v>
      </c>
      <c r="C620" s="244" t="str">
        <f t="shared" si="76"/>
        <v>40_UKxxx___ddmmmyy_UKy_AL_slice-media-10h</v>
      </c>
      <c r="D620" s="311"/>
      <c r="E620" s="254" t="s">
        <v>364</v>
      </c>
    </row>
    <row r="621" spans="1:10">
      <c r="A621" s="254" t="s">
        <v>7</v>
      </c>
      <c r="B621" s="265" t="str">
        <f t="shared" si="75"/>
        <v>41</v>
      </c>
      <c r="C621" s="244" t="str">
        <f t="shared" si="76"/>
        <v>41_UKxxx___ddmmmyy_UKy_AL_slice-media-10h</v>
      </c>
      <c r="D621" s="311"/>
      <c r="E621" s="254" t="s">
        <v>364</v>
      </c>
    </row>
    <row r="622" spans="1:10">
      <c r="A622" s="254" t="s">
        <v>7</v>
      </c>
      <c r="B622" s="265" t="str">
        <f t="shared" si="75"/>
        <v>42</v>
      </c>
      <c r="C622" s="244" t="str">
        <f t="shared" si="76"/>
        <v>42_UKxxx___ddmmmyy_UKy_AL_slice-media-10h</v>
      </c>
      <c r="D622" s="311"/>
      <c r="E622" s="254" t="s">
        <v>364</v>
      </c>
    </row>
    <row r="623" spans="1:10">
      <c r="A623" s="254" t="s">
        <v>7</v>
      </c>
      <c r="B623" s="265" t="str">
        <f t="shared" si="75"/>
        <v>43</v>
      </c>
      <c r="C623" s="244" t="str">
        <f t="shared" si="76"/>
        <v>43_UKxxx___ddmmmyy_UKy_AL_slice-media-10h</v>
      </c>
      <c r="D623" s="311"/>
      <c r="E623" s="254" t="s">
        <v>364</v>
      </c>
    </row>
    <row r="624" spans="1:10">
      <c r="A624" s="254" t="s">
        <v>7</v>
      </c>
      <c r="B624" s="265" t="str">
        <f t="shared" si="75"/>
        <v>44</v>
      </c>
      <c r="C624" s="244" t="str">
        <f t="shared" si="76"/>
        <v>44_UKxxx___ddmmmyy_UKy_AL_slice-media-10h</v>
      </c>
      <c r="D624" s="311"/>
      <c r="E624" s="254" t="s">
        <v>364</v>
      </c>
    </row>
    <row r="625" spans="1:26">
      <c r="A625" s="254" t="s">
        <v>7</v>
      </c>
      <c r="B625" s="265" t="str">
        <f t="shared" si="75"/>
        <v>45</v>
      </c>
      <c r="C625" s="244" t="str">
        <f t="shared" si="76"/>
        <v>45_UKxxx___ddmmmyy_UKy_AL_slice-media-10h</v>
      </c>
      <c r="D625" s="311"/>
      <c r="E625" s="254" t="s">
        <v>364</v>
      </c>
    </row>
    <row r="626" spans="1:26">
      <c r="A626" s="254" t="s">
        <v>7</v>
      </c>
      <c r="B626" s="265" t="str">
        <f t="shared" si="75"/>
        <v>46</v>
      </c>
      <c r="C626" s="244" t="str">
        <f t="shared" si="76"/>
        <v>46_UKxxx___ddmmmyy_UKy_AL_slice-media-10h</v>
      </c>
      <c r="D626" s="311"/>
      <c r="E626" s="254" t="s">
        <v>364</v>
      </c>
    </row>
    <row r="627" spans="1:26">
      <c r="A627" s="254" t="s">
        <v>7</v>
      </c>
      <c r="B627" s="265" t="str">
        <f t="shared" si="75"/>
        <v>47</v>
      </c>
      <c r="C627" s="244" t="str">
        <f t="shared" si="76"/>
        <v>47_UKxxx___ddmmmyy_UKy_AL_slice-media-10h</v>
      </c>
      <c r="D627" s="311"/>
      <c r="E627" s="254" t="s">
        <v>364</v>
      </c>
    </row>
    <row r="628" spans="1:26">
      <c r="B628" s="265"/>
      <c r="C628" s="245"/>
    </row>
    <row r="629" spans="1:26" s="260" customFormat="1">
      <c r="A629" s="250"/>
      <c r="B629" s="236" t="s">
        <v>407</v>
      </c>
      <c r="C629" s="237" t="str">
        <f>D47</f>
        <v>x</v>
      </c>
    </row>
    <row r="630" spans="1:26" s="254" customFormat="1">
      <c r="B630" s="261" t="s">
        <v>161</v>
      </c>
      <c r="C630" s="262"/>
    </row>
    <row r="631" spans="1:26">
      <c r="B631" s="171" t="s">
        <v>162</v>
      </c>
      <c r="C631" s="161"/>
    </row>
    <row r="632" spans="1:26" s="254" customFormat="1"/>
    <row r="633" spans="1:26">
      <c r="A633" s="139" t="s">
        <v>5</v>
      </c>
      <c r="B633" s="139" t="s">
        <v>26</v>
      </c>
      <c r="C633" s="125" t="s">
        <v>326</v>
      </c>
      <c r="D633" s="125" t="s">
        <v>27</v>
      </c>
      <c r="E633" s="160" t="s">
        <v>343</v>
      </c>
      <c r="F633" s="160" t="s">
        <v>341</v>
      </c>
      <c r="G633" s="157"/>
      <c r="H633" s="157"/>
      <c r="I633" s="157"/>
    </row>
    <row r="634" spans="1:26">
      <c r="A634" s="139"/>
      <c r="B634" s="139" t="s">
        <v>363</v>
      </c>
      <c r="C634" s="160" t="s">
        <v>356</v>
      </c>
      <c r="D634" s="160" t="s">
        <v>344</v>
      </c>
      <c r="E634" s="161"/>
      <c r="F634" s="161"/>
      <c r="G634" s="157"/>
      <c r="H634" s="157"/>
      <c r="I634" s="157"/>
    </row>
    <row r="635" spans="1:26">
      <c r="A635" s="139"/>
      <c r="B635" s="139" t="s">
        <v>364</v>
      </c>
      <c r="C635" s="160" t="s">
        <v>356</v>
      </c>
      <c r="D635" s="160" t="s">
        <v>344</v>
      </c>
      <c r="E635" s="161"/>
      <c r="F635" s="161"/>
      <c r="G635" s="157"/>
      <c r="H635" s="157"/>
      <c r="I635" s="157"/>
    </row>
    <row r="636" spans="1:26">
      <c r="A636" s="139"/>
      <c r="B636" s="139"/>
      <c r="C636" s="160"/>
      <c r="D636" s="160"/>
      <c r="G636" s="157"/>
      <c r="H636" s="157"/>
      <c r="I636" s="157"/>
    </row>
    <row r="637" spans="1:26" s="254" customFormat="1"/>
    <row r="638" spans="1:26" s="254" customFormat="1" ht="39.950000000000003" customHeight="1">
      <c r="A638" s="254" t="s">
        <v>5</v>
      </c>
      <c r="B638" s="263"/>
      <c r="C638" s="255" t="s">
        <v>42</v>
      </c>
      <c r="G638" s="187" t="str">
        <f>IF(G640="","","#sample%child.id=-acetone-FTMS_A; #.replicate=1;#%type=""analytical"";#.weight; #%units=g;*#protocol.id=acetone_extraction; #sample.type=media_extract")</f>
        <v/>
      </c>
      <c r="H638" s="254" t="str">
        <f>IF(G640="","","*#protocol.id")</f>
        <v/>
      </c>
      <c r="I638" s="206" t="str">
        <f>IF(G640="","","#sample.status")</f>
        <v/>
      </c>
      <c r="J638" s="187" t="str">
        <f>IF(J640="","","#sample%child.id=-acetone-FTMS_B; #.replicate=2;#%type=""analytical"";#.weight; #%units=g;*#protocol.id=acetone_extraction; #sample.type=media_extract")</f>
        <v/>
      </c>
      <c r="K638" s="254" t="str">
        <f>IF(J640="","","*#protocol.id")</f>
        <v/>
      </c>
      <c r="L638" s="206" t="str">
        <f>IF(J640="","","#sample.status")</f>
        <v/>
      </c>
      <c r="M638" s="187" t="str">
        <f>IF(M640="","","#sample%child.id=-acetone-ICMS_A;#.replicate=1; #%type=""analytical"";#.weight; #%units=g;*#protocol.id=acetone_extraction; #sample.type=media_extract")</f>
        <v/>
      </c>
      <c r="N638" s="254" t="str">
        <f>IF(M640="","","*#protocol.id")</f>
        <v/>
      </c>
      <c r="O638" s="206" t="str">
        <f>IF(M640="","","#sample.status")</f>
        <v/>
      </c>
      <c r="P638" s="187" t="str">
        <f>IF(P640="","","#sample%child.id=-acetone-NMR_A;#.replicate=1; #%type=""analytical"";#.weight; #%units=g;*#protocol.id=acetone_extraction; #sample.type=media_extract")</f>
        <v/>
      </c>
      <c r="Q638" s="254" t="str">
        <f>IF(P640="","","*#protocol.id")</f>
        <v/>
      </c>
      <c r="R638" s="206" t="str">
        <f>IF(P640="","","#sample.status")</f>
        <v/>
      </c>
      <c r="S638" s="187" t="str">
        <f>IF(S640="","","#sample%child.id=-acetone-NMR_B;#.replicate=2; #%type=""analytical"";#.weight; #%units=g;*#protocol.id=acetone_extraction; #sample.type=media_extract")</f>
        <v/>
      </c>
      <c r="T638" s="254" t="str">
        <f>IF(S640="","","*#protocol.id")</f>
        <v/>
      </c>
      <c r="U638" s="206" t="str">
        <f>IF(S640="","","#sample.status")</f>
        <v/>
      </c>
    </row>
    <row r="639" spans="1:26" s="254" customFormat="1" ht="36" customHeight="1">
      <c r="A639" s="254" t="s">
        <v>7</v>
      </c>
      <c r="B639" s="255" t="s">
        <v>33</v>
      </c>
      <c r="C639" s="264" t="s">
        <v>43</v>
      </c>
      <c r="D639" s="255" t="s">
        <v>454</v>
      </c>
      <c r="E639" s="255" t="s">
        <v>455</v>
      </c>
      <c r="F639" s="255" t="s">
        <v>456</v>
      </c>
      <c r="G639" s="255" t="s">
        <v>457</v>
      </c>
      <c r="H639" s="254" t="s">
        <v>353</v>
      </c>
      <c r="I639" s="206" t="s">
        <v>406</v>
      </c>
      <c r="J639" s="255" t="s">
        <v>458</v>
      </c>
      <c r="K639" s="254" t="s">
        <v>353</v>
      </c>
      <c r="L639" s="206" t="s">
        <v>406</v>
      </c>
      <c r="M639" s="255" t="s">
        <v>459</v>
      </c>
      <c r="N639" s="254" t="s">
        <v>353</v>
      </c>
      <c r="O639" s="206" t="s">
        <v>406</v>
      </c>
      <c r="P639" s="255" t="s">
        <v>460</v>
      </c>
      <c r="Q639" s="254" t="s">
        <v>353</v>
      </c>
      <c r="R639" s="206" t="s">
        <v>406</v>
      </c>
      <c r="S639" s="255" t="s">
        <v>461</v>
      </c>
      <c r="T639" s="254" t="s">
        <v>353</v>
      </c>
      <c r="U639" s="206" t="s">
        <v>406</v>
      </c>
      <c r="V639" s="255" t="s">
        <v>63</v>
      </c>
      <c r="W639" s="255" t="s">
        <v>145</v>
      </c>
      <c r="X639" s="255" t="s">
        <v>465</v>
      </c>
      <c r="Y639" s="255" t="s">
        <v>463</v>
      </c>
      <c r="Z639" s="255" t="s">
        <v>464</v>
      </c>
    </row>
    <row r="640" spans="1:26" s="254" customFormat="1">
      <c r="A640" s="175" t="str">
        <f t="shared" ref="A640:A673" si="77">IF(A137="#ignore","#ignore","")</f>
        <v/>
      </c>
      <c r="B640" s="265" t="str">
        <f t="shared" ref="B640:B673" si="78">B86</f>
        <v>01</v>
      </c>
      <c r="C640" s="244" t="str">
        <f t="shared" ref="C640:C673" si="79">CONCATENATE(C137,"-media-",C$629,"h")</f>
        <v>01_UKxxx_CA_13C6Glc_Ctl_ddmmmyy_UKy_AL_slice-media-xh</v>
      </c>
      <c r="D640" s="310"/>
      <c r="E640" s="310"/>
      <c r="F640" s="266">
        <f>E640-D640</f>
        <v>0</v>
      </c>
      <c r="G640" s="311"/>
      <c r="H640" s="254" t="s">
        <v>363</v>
      </c>
      <c r="J640" s="311"/>
      <c r="K640" s="254" t="s">
        <v>363</v>
      </c>
      <c r="M640" s="310"/>
      <c r="N640" s="254" t="s">
        <v>363</v>
      </c>
      <c r="P640" s="311"/>
      <c r="Q640" s="254" t="s">
        <v>363</v>
      </c>
      <c r="S640" s="311"/>
      <c r="T640" s="254" t="s">
        <v>363</v>
      </c>
      <c r="V640" s="219">
        <f t="shared" ref="V640:V673" si="80">(F640-G640-J640-M640)</f>
        <v>0</v>
      </c>
      <c r="W640" s="267">
        <f>V640/2</f>
        <v>0</v>
      </c>
      <c r="X640" s="267" t="e">
        <f t="shared" ref="X640:X673" si="81">M640/F640</f>
        <v>#DIV/0!</v>
      </c>
      <c r="Y640" s="267" t="e">
        <f t="shared" ref="Y640:Y673" si="82">P640/F640</f>
        <v>#DIV/0!</v>
      </c>
      <c r="Z640" s="267" t="e">
        <f t="shared" ref="Z640:Z673" si="83">S640/F640</f>
        <v>#DIV/0!</v>
      </c>
    </row>
    <row r="641" spans="1:26" s="254" customFormat="1">
      <c r="A641" s="175" t="str">
        <f t="shared" si="77"/>
        <v/>
      </c>
      <c r="B641" s="265" t="str">
        <f t="shared" si="78"/>
        <v>02</v>
      </c>
      <c r="C641" s="244" t="str">
        <f t="shared" si="79"/>
        <v>02_UKxxx_CA_13C6Glc_Ctl_ddmmmyy_UKy_AL_slice-media-xh</v>
      </c>
      <c r="D641" s="310"/>
      <c r="E641" s="310"/>
      <c r="F641" s="266">
        <f t="shared" ref="F641:F673" si="84">E641-D641</f>
        <v>0</v>
      </c>
      <c r="G641" s="311"/>
      <c r="H641" s="254" t="s">
        <v>363</v>
      </c>
      <c r="J641" s="311"/>
      <c r="K641" s="254" t="s">
        <v>363</v>
      </c>
      <c r="M641" s="310"/>
      <c r="N641" s="254" t="s">
        <v>363</v>
      </c>
      <c r="P641" s="311"/>
      <c r="Q641" s="254" t="s">
        <v>363</v>
      </c>
      <c r="S641" s="311"/>
      <c r="T641" s="254" t="s">
        <v>363</v>
      </c>
      <c r="V641" s="219">
        <f t="shared" si="80"/>
        <v>0</v>
      </c>
      <c r="W641" s="267">
        <f t="shared" ref="W641:W673" si="85">V641/2</f>
        <v>0</v>
      </c>
      <c r="X641" s="267" t="e">
        <f t="shared" si="81"/>
        <v>#DIV/0!</v>
      </c>
      <c r="Y641" s="267" t="e">
        <f t="shared" si="82"/>
        <v>#DIV/0!</v>
      </c>
      <c r="Z641" s="267" t="e">
        <f t="shared" si="83"/>
        <v>#DIV/0!</v>
      </c>
    </row>
    <row r="642" spans="1:26" s="254" customFormat="1">
      <c r="A642" s="175" t="str">
        <f t="shared" si="77"/>
        <v/>
      </c>
      <c r="B642" s="265" t="str">
        <f t="shared" si="78"/>
        <v>03</v>
      </c>
      <c r="C642" s="244" t="str">
        <f t="shared" si="79"/>
        <v>03_UKxxx_CA_13C6Glc_100ugWGP_ddmmmyy_UKy_AL_slice-media-xh</v>
      </c>
      <c r="D642" s="310"/>
      <c r="E642" s="310"/>
      <c r="F642" s="266">
        <f t="shared" si="84"/>
        <v>0</v>
      </c>
      <c r="G642" s="311"/>
      <c r="H642" s="254" t="s">
        <v>363</v>
      </c>
      <c r="J642" s="311"/>
      <c r="K642" s="254" t="s">
        <v>363</v>
      </c>
      <c r="M642" s="310"/>
      <c r="N642" s="254" t="s">
        <v>363</v>
      </c>
      <c r="P642" s="311"/>
      <c r="Q642" s="254" t="s">
        <v>363</v>
      </c>
      <c r="S642" s="311"/>
      <c r="T642" s="254" t="s">
        <v>363</v>
      </c>
      <c r="V642" s="219">
        <f t="shared" si="80"/>
        <v>0</v>
      </c>
      <c r="W642" s="267">
        <f t="shared" si="85"/>
        <v>0</v>
      </c>
      <c r="X642" s="267" t="e">
        <f t="shared" si="81"/>
        <v>#DIV/0!</v>
      </c>
      <c r="Y642" s="267" t="e">
        <f t="shared" si="82"/>
        <v>#DIV/0!</v>
      </c>
      <c r="Z642" s="267" t="e">
        <f t="shared" si="83"/>
        <v>#DIV/0!</v>
      </c>
    </row>
    <row r="643" spans="1:26" s="254" customFormat="1">
      <c r="A643" s="175" t="str">
        <f t="shared" si="77"/>
        <v/>
      </c>
      <c r="B643" s="265" t="str">
        <f t="shared" si="78"/>
        <v>04</v>
      </c>
      <c r="C643" s="244" t="str">
        <f t="shared" si="79"/>
        <v>04_UKxxx_CA_13C6Glc_100ugWGP_ddmmmyy_UKy_AL_slice-media-xh</v>
      </c>
      <c r="D643" s="310"/>
      <c r="E643" s="310"/>
      <c r="F643" s="266">
        <f t="shared" si="84"/>
        <v>0</v>
      </c>
      <c r="G643" s="311"/>
      <c r="H643" s="254" t="s">
        <v>363</v>
      </c>
      <c r="J643" s="311"/>
      <c r="K643" s="254" t="s">
        <v>363</v>
      </c>
      <c r="M643" s="310"/>
      <c r="N643" s="254" t="s">
        <v>363</v>
      </c>
      <c r="P643" s="311"/>
      <c r="Q643" s="254" t="s">
        <v>363</v>
      </c>
      <c r="S643" s="311"/>
      <c r="T643" s="254" t="s">
        <v>363</v>
      </c>
      <c r="V643" s="219">
        <f t="shared" si="80"/>
        <v>0</v>
      </c>
      <c r="W643" s="267">
        <f t="shared" si="85"/>
        <v>0</v>
      </c>
      <c r="X643" s="267" t="e">
        <f t="shared" si="81"/>
        <v>#DIV/0!</v>
      </c>
      <c r="Y643" s="267" t="e">
        <f t="shared" si="82"/>
        <v>#DIV/0!</v>
      </c>
      <c r="Z643" s="267" t="e">
        <f t="shared" si="83"/>
        <v>#DIV/0!</v>
      </c>
    </row>
    <row r="644" spans="1:26" s="254" customFormat="1">
      <c r="A644" s="175" t="str">
        <f t="shared" si="77"/>
        <v/>
      </c>
      <c r="B644" s="265" t="str">
        <f t="shared" si="78"/>
        <v>05</v>
      </c>
      <c r="C644" s="244" t="str">
        <f t="shared" si="79"/>
        <v>05_UKxxx_CA_13C6Glc_100ugWGP_ddmmmyy_UKy_AL_slice-media-xh</v>
      </c>
      <c r="D644" s="310"/>
      <c r="E644" s="310"/>
      <c r="F644" s="266">
        <f t="shared" si="84"/>
        <v>0</v>
      </c>
      <c r="G644" s="311"/>
      <c r="H644" s="254" t="s">
        <v>363</v>
      </c>
      <c r="J644" s="311"/>
      <c r="K644" s="254" t="s">
        <v>363</v>
      </c>
      <c r="M644" s="310"/>
      <c r="N644" s="254" t="s">
        <v>363</v>
      </c>
      <c r="P644" s="311"/>
      <c r="Q644" s="254" t="s">
        <v>363</v>
      </c>
      <c r="S644" s="311"/>
      <c r="T644" s="254" t="s">
        <v>363</v>
      </c>
      <c r="V644" s="219">
        <f t="shared" si="80"/>
        <v>0</v>
      </c>
      <c r="W644" s="267">
        <f t="shared" si="85"/>
        <v>0</v>
      </c>
      <c r="X644" s="267" t="e">
        <f t="shared" si="81"/>
        <v>#DIV/0!</v>
      </c>
      <c r="Y644" s="267" t="e">
        <f t="shared" si="82"/>
        <v>#DIV/0!</v>
      </c>
      <c r="Z644" s="267" t="e">
        <f t="shared" si="83"/>
        <v>#DIV/0!</v>
      </c>
    </row>
    <row r="645" spans="1:26" s="254" customFormat="1">
      <c r="A645" s="175" t="str">
        <f t="shared" si="77"/>
        <v>#ignore</v>
      </c>
      <c r="B645" s="265" t="str">
        <f t="shared" si="78"/>
        <v>06</v>
      </c>
      <c r="C645" s="244" t="str">
        <f t="shared" si="79"/>
        <v>06_UKxxx___ddmmmyy_UKy_AL_slice-media-xh</v>
      </c>
      <c r="D645" s="310"/>
      <c r="E645" s="310"/>
      <c r="F645" s="266">
        <f t="shared" si="84"/>
        <v>0</v>
      </c>
      <c r="G645" s="311"/>
      <c r="H645" s="254" t="s">
        <v>363</v>
      </c>
      <c r="J645" s="311"/>
      <c r="K645" s="254" t="s">
        <v>363</v>
      </c>
      <c r="M645" s="310"/>
      <c r="N645" s="254" t="s">
        <v>363</v>
      </c>
      <c r="P645" s="311"/>
      <c r="Q645" s="254" t="s">
        <v>363</v>
      </c>
      <c r="S645" s="311"/>
      <c r="T645" s="254" t="s">
        <v>363</v>
      </c>
      <c r="V645" s="219">
        <f t="shared" si="80"/>
        <v>0</v>
      </c>
      <c r="W645" s="267">
        <f t="shared" si="85"/>
        <v>0</v>
      </c>
      <c r="X645" s="267" t="e">
        <f t="shared" si="81"/>
        <v>#DIV/0!</v>
      </c>
      <c r="Y645" s="267" t="e">
        <f t="shared" si="82"/>
        <v>#DIV/0!</v>
      </c>
      <c r="Z645" s="267" t="e">
        <f t="shared" si="83"/>
        <v>#DIV/0!</v>
      </c>
    </row>
    <row r="646" spans="1:26" s="254" customFormat="1">
      <c r="A646" s="175" t="str">
        <f t="shared" si="77"/>
        <v>#ignore</v>
      </c>
      <c r="B646" s="265" t="str">
        <f t="shared" si="78"/>
        <v>07</v>
      </c>
      <c r="C646" s="244" t="str">
        <f t="shared" si="79"/>
        <v>07_UKxxx___ddmmmyy_UKy_AL_slice-media-xh</v>
      </c>
      <c r="D646" s="310"/>
      <c r="E646" s="310"/>
      <c r="F646" s="266">
        <f t="shared" si="84"/>
        <v>0</v>
      </c>
      <c r="G646" s="311"/>
      <c r="H646" s="254" t="s">
        <v>363</v>
      </c>
      <c r="J646" s="311"/>
      <c r="K646" s="254" t="s">
        <v>363</v>
      </c>
      <c r="M646" s="310"/>
      <c r="N646" s="254" t="s">
        <v>363</v>
      </c>
      <c r="P646" s="311"/>
      <c r="Q646" s="254" t="s">
        <v>363</v>
      </c>
      <c r="S646" s="311"/>
      <c r="T646" s="254" t="s">
        <v>363</v>
      </c>
      <c r="V646" s="219">
        <f t="shared" si="80"/>
        <v>0</v>
      </c>
      <c r="W646" s="267">
        <f t="shared" si="85"/>
        <v>0</v>
      </c>
      <c r="X646" s="267" t="e">
        <f t="shared" si="81"/>
        <v>#DIV/0!</v>
      </c>
      <c r="Y646" s="267" t="e">
        <f t="shared" si="82"/>
        <v>#DIV/0!</v>
      </c>
      <c r="Z646" s="267" t="e">
        <f t="shared" si="83"/>
        <v>#DIV/0!</v>
      </c>
    </row>
    <row r="647" spans="1:26" s="254" customFormat="1">
      <c r="A647" s="175" t="str">
        <f t="shared" si="77"/>
        <v>#ignore</v>
      </c>
      <c r="B647" s="265" t="str">
        <f t="shared" si="78"/>
        <v>08</v>
      </c>
      <c r="C647" s="244" t="str">
        <f t="shared" si="79"/>
        <v>08_UKxxx___ddmmmyy_UKy_AL_slice-media-xh</v>
      </c>
      <c r="D647" s="310"/>
      <c r="E647" s="310"/>
      <c r="F647" s="266">
        <f t="shared" si="84"/>
        <v>0</v>
      </c>
      <c r="G647" s="311"/>
      <c r="H647" s="254" t="s">
        <v>363</v>
      </c>
      <c r="J647" s="311"/>
      <c r="K647" s="254" t="s">
        <v>363</v>
      </c>
      <c r="M647" s="310"/>
      <c r="N647" s="254" t="s">
        <v>363</v>
      </c>
      <c r="P647" s="311"/>
      <c r="Q647" s="254" t="s">
        <v>363</v>
      </c>
      <c r="S647" s="311"/>
      <c r="T647" s="254" t="s">
        <v>363</v>
      </c>
      <c r="V647" s="219">
        <f t="shared" si="80"/>
        <v>0</v>
      </c>
      <c r="W647" s="267">
        <f t="shared" si="85"/>
        <v>0</v>
      </c>
      <c r="X647" s="267" t="e">
        <f t="shared" si="81"/>
        <v>#DIV/0!</v>
      </c>
      <c r="Y647" s="267" t="e">
        <f t="shared" si="82"/>
        <v>#DIV/0!</v>
      </c>
      <c r="Z647" s="267" t="e">
        <f t="shared" si="83"/>
        <v>#DIV/0!</v>
      </c>
    </row>
    <row r="648" spans="1:26" s="254" customFormat="1">
      <c r="A648" s="175" t="str">
        <f t="shared" si="77"/>
        <v>#ignore</v>
      </c>
      <c r="B648" s="265" t="str">
        <f t="shared" si="78"/>
        <v>09</v>
      </c>
      <c r="C648" s="244" t="str">
        <f t="shared" si="79"/>
        <v>09_UKxxx___ddmmmyy_UKy_AL_slice-media-xh</v>
      </c>
      <c r="D648" s="310"/>
      <c r="E648" s="310"/>
      <c r="F648" s="266">
        <f t="shared" si="84"/>
        <v>0</v>
      </c>
      <c r="G648" s="311"/>
      <c r="H648" s="254" t="s">
        <v>363</v>
      </c>
      <c r="J648" s="311"/>
      <c r="K648" s="254" t="s">
        <v>363</v>
      </c>
      <c r="M648" s="310"/>
      <c r="N648" s="254" t="s">
        <v>363</v>
      </c>
      <c r="P648" s="311"/>
      <c r="Q648" s="254" t="s">
        <v>363</v>
      </c>
      <c r="S648" s="311"/>
      <c r="T648" s="254" t="s">
        <v>363</v>
      </c>
      <c r="V648" s="219">
        <f t="shared" si="80"/>
        <v>0</v>
      </c>
      <c r="W648" s="267">
        <f t="shared" si="85"/>
        <v>0</v>
      </c>
      <c r="X648" s="267" t="e">
        <f t="shared" si="81"/>
        <v>#DIV/0!</v>
      </c>
      <c r="Y648" s="267" t="e">
        <f t="shared" si="82"/>
        <v>#DIV/0!</v>
      </c>
      <c r="Z648" s="267" t="e">
        <f t="shared" si="83"/>
        <v>#DIV/0!</v>
      </c>
    </row>
    <row r="649" spans="1:26" s="254" customFormat="1">
      <c r="A649" s="175" t="str">
        <f t="shared" si="77"/>
        <v>#ignore</v>
      </c>
      <c r="B649" s="265" t="str">
        <f t="shared" si="78"/>
        <v>10</v>
      </c>
      <c r="C649" s="244" t="str">
        <f t="shared" si="79"/>
        <v>10_UKxxx___ddmmmyy_UKy_AL_slice-media-xh</v>
      </c>
      <c r="D649" s="310"/>
      <c r="E649" s="310"/>
      <c r="F649" s="266">
        <f t="shared" si="84"/>
        <v>0</v>
      </c>
      <c r="G649" s="311"/>
      <c r="H649" s="254" t="s">
        <v>363</v>
      </c>
      <c r="J649" s="311"/>
      <c r="K649" s="254" t="s">
        <v>363</v>
      </c>
      <c r="M649" s="310"/>
      <c r="N649" s="254" t="s">
        <v>363</v>
      </c>
      <c r="P649" s="311"/>
      <c r="Q649" s="254" t="s">
        <v>363</v>
      </c>
      <c r="S649" s="311"/>
      <c r="T649" s="254" t="s">
        <v>363</v>
      </c>
      <c r="V649" s="219">
        <f t="shared" si="80"/>
        <v>0</v>
      </c>
      <c r="W649" s="267">
        <f t="shared" si="85"/>
        <v>0</v>
      </c>
      <c r="X649" s="267" t="e">
        <f t="shared" si="81"/>
        <v>#DIV/0!</v>
      </c>
      <c r="Y649" s="267" t="e">
        <f t="shared" si="82"/>
        <v>#DIV/0!</v>
      </c>
      <c r="Z649" s="267" t="e">
        <f t="shared" si="83"/>
        <v>#DIV/0!</v>
      </c>
    </row>
    <row r="650" spans="1:26" s="254" customFormat="1">
      <c r="A650" s="175" t="str">
        <f t="shared" si="77"/>
        <v>#ignore</v>
      </c>
      <c r="B650" s="265" t="str">
        <f t="shared" si="78"/>
        <v>11</v>
      </c>
      <c r="C650" s="244" t="str">
        <f t="shared" si="79"/>
        <v>11_UKxxx___ddmmmyy_UKy_AL_slice-media-xh</v>
      </c>
      <c r="D650" s="310"/>
      <c r="E650" s="310"/>
      <c r="F650" s="266">
        <f t="shared" si="84"/>
        <v>0</v>
      </c>
      <c r="G650" s="311"/>
      <c r="H650" s="254" t="s">
        <v>363</v>
      </c>
      <c r="J650" s="311"/>
      <c r="K650" s="254" t="s">
        <v>363</v>
      </c>
      <c r="M650" s="310"/>
      <c r="N650" s="254" t="s">
        <v>363</v>
      </c>
      <c r="P650" s="311"/>
      <c r="Q650" s="254" t="s">
        <v>363</v>
      </c>
      <c r="S650" s="311"/>
      <c r="T650" s="254" t="s">
        <v>363</v>
      </c>
      <c r="V650" s="219">
        <f t="shared" si="80"/>
        <v>0</v>
      </c>
      <c r="W650" s="267">
        <f t="shared" si="85"/>
        <v>0</v>
      </c>
      <c r="X650" s="267" t="e">
        <f t="shared" si="81"/>
        <v>#DIV/0!</v>
      </c>
      <c r="Y650" s="267" t="e">
        <f t="shared" si="82"/>
        <v>#DIV/0!</v>
      </c>
      <c r="Z650" s="267" t="e">
        <f t="shared" si="83"/>
        <v>#DIV/0!</v>
      </c>
    </row>
    <row r="651" spans="1:26" s="254" customFormat="1">
      <c r="A651" s="175" t="str">
        <f t="shared" si="77"/>
        <v>#ignore</v>
      </c>
      <c r="B651" s="265" t="str">
        <f t="shared" si="78"/>
        <v>12</v>
      </c>
      <c r="C651" s="244" t="str">
        <f t="shared" si="79"/>
        <v>12_UKxxx___ddmmmyy_UKy_AL_slice-media-xh</v>
      </c>
      <c r="D651" s="310"/>
      <c r="E651" s="310"/>
      <c r="F651" s="266">
        <f t="shared" si="84"/>
        <v>0</v>
      </c>
      <c r="G651" s="311"/>
      <c r="H651" s="254" t="s">
        <v>363</v>
      </c>
      <c r="J651" s="311"/>
      <c r="K651" s="254" t="s">
        <v>363</v>
      </c>
      <c r="M651" s="310"/>
      <c r="N651" s="254" t="s">
        <v>363</v>
      </c>
      <c r="P651" s="311"/>
      <c r="Q651" s="254" t="s">
        <v>363</v>
      </c>
      <c r="S651" s="311"/>
      <c r="T651" s="254" t="s">
        <v>363</v>
      </c>
      <c r="V651" s="219">
        <f t="shared" si="80"/>
        <v>0</v>
      </c>
      <c r="W651" s="267">
        <f t="shared" si="85"/>
        <v>0</v>
      </c>
      <c r="X651" s="267" t="e">
        <f t="shared" si="81"/>
        <v>#DIV/0!</v>
      </c>
      <c r="Y651" s="267" t="e">
        <f t="shared" si="82"/>
        <v>#DIV/0!</v>
      </c>
      <c r="Z651" s="267" t="e">
        <f t="shared" si="83"/>
        <v>#DIV/0!</v>
      </c>
    </row>
    <row r="652" spans="1:26" s="254" customFormat="1">
      <c r="A652" s="175" t="str">
        <f t="shared" si="77"/>
        <v>#ignore</v>
      </c>
      <c r="B652" s="265" t="str">
        <f t="shared" si="78"/>
        <v>13</v>
      </c>
      <c r="C652" s="244" t="str">
        <f t="shared" si="79"/>
        <v>13_UKxxx___ddmmmyy_UKy_AL_slice-media-xh</v>
      </c>
      <c r="D652" s="310"/>
      <c r="E652" s="310"/>
      <c r="F652" s="266">
        <f t="shared" si="84"/>
        <v>0</v>
      </c>
      <c r="G652" s="311"/>
      <c r="H652" s="254" t="s">
        <v>363</v>
      </c>
      <c r="J652" s="311"/>
      <c r="K652" s="254" t="s">
        <v>363</v>
      </c>
      <c r="M652" s="310"/>
      <c r="N652" s="254" t="s">
        <v>363</v>
      </c>
      <c r="P652" s="311"/>
      <c r="Q652" s="254" t="s">
        <v>363</v>
      </c>
      <c r="S652" s="311"/>
      <c r="T652" s="254" t="s">
        <v>363</v>
      </c>
      <c r="V652" s="219">
        <f t="shared" si="80"/>
        <v>0</v>
      </c>
      <c r="W652" s="267">
        <f t="shared" si="85"/>
        <v>0</v>
      </c>
      <c r="X652" s="267" t="e">
        <f t="shared" si="81"/>
        <v>#DIV/0!</v>
      </c>
      <c r="Y652" s="267" t="e">
        <f t="shared" si="82"/>
        <v>#DIV/0!</v>
      </c>
      <c r="Z652" s="267" t="e">
        <f t="shared" si="83"/>
        <v>#DIV/0!</v>
      </c>
    </row>
    <row r="653" spans="1:26" s="254" customFormat="1">
      <c r="A653" s="175" t="str">
        <f t="shared" si="77"/>
        <v>#ignore</v>
      </c>
      <c r="B653" s="265" t="str">
        <f t="shared" si="78"/>
        <v>14</v>
      </c>
      <c r="C653" s="244" t="str">
        <f t="shared" si="79"/>
        <v>14_UKxxx___ddmmmyy_UKy_AL_slice-media-xh</v>
      </c>
      <c r="D653" s="310"/>
      <c r="E653" s="310"/>
      <c r="F653" s="266">
        <f t="shared" si="84"/>
        <v>0</v>
      </c>
      <c r="G653" s="311"/>
      <c r="H653" s="254" t="s">
        <v>363</v>
      </c>
      <c r="J653" s="311"/>
      <c r="K653" s="254" t="s">
        <v>363</v>
      </c>
      <c r="M653" s="310"/>
      <c r="N653" s="254" t="s">
        <v>363</v>
      </c>
      <c r="P653" s="311"/>
      <c r="Q653" s="254" t="s">
        <v>363</v>
      </c>
      <c r="S653" s="311"/>
      <c r="T653" s="254" t="s">
        <v>363</v>
      </c>
      <c r="V653" s="219">
        <f t="shared" si="80"/>
        <v>0</v>
      </c>
      <c r="W653" s="267">
        <f t="shared" si="85"/>
        <v>0</v>
      </c>
      <c r="X653" s="267" t="e">
        <f t="shared" si="81"/>
        <v>#DIV/0!</v>
      </c>
      <c r="Y653" s="267" t="e">
        <f t="shared" si="82"/>
        <v>#DIV/0!</v>
      </c>
      <c r="Z653" s="267" t="e">
        <f t="shared" si="83"/>
        <v>#DIV/0!</v>
      </c>
    </row>
    <row r="654" spans="1:26" s="254" customFormat="1">
      <c r="A654" s="175" t="str">
        <f t="shared" si="77"/>
        <v>#ignore</v>
      </c>
      <c r="B654" s="265" t="str">
        <f t="shared" si="78"/>
        <v>15</v>
      </c>
      <c r="C654" s="244" t="str">
        <f t="shared" si="79"/>
        <v>15_UKxxx___ddmmmyy_UKy_AL_slice-media-xh</v>
      </c>
      <c r="D654" s="310"/>
      <c r="E654" s="310"/>
      <c r="F654" s="266">
        <f t="shared" si="84"/>
        <v>0</v>
      </c>
      <c r="G654" s="311"/>
      <c r="H654" s="254" t="s">
        <v>363</v>
      </c>
      <c r="J654" s="311"/>
      <c r="K654" s="254" t="s">
        <v>363</v>
      </c>
      <c r="M654" s="310"/>
      <c r="N654" s="254" t="s">
        <v>363</v>
      </c>
      <c r="P654" s="311"/>
      <c r="Q654" s="254" t="s">
        <v>363</v>
      </c>
      <c r="S654" s="311"/>
      <c r="T654" s="254" t="s">
        <v>363</v>
      </c>
      <c r="V654" s="219">
        <f t="shared" si="80"/>
        <v>0</v>
      </c>
      <c r="W654" s="267">
        <f t="shared" si="85"/>
        <v>0</v>
      </c>
      <c r="X654" s="267" t="e">
        <f t="shared" si="81"/>
        <v>#DIV/0!</v>
      </c>
      <c r="Y654" s="267" t="e">
        <f t="shared" si="82"/>
        <v>#DIV/0!</v>
      </c>
      <c r="Z654" s="267" t="e">
        <f t="shared" si="83"/>
        <v>#DIV/0!</v>
      </c>
    </row>
    <row r="655" spans="1:26" s="254" customFormat="1">
      <c r="A655" s="175" t="str">
        <f t="shared" si="77"/>
        <v>#ignore</v>
      </c>
      <c r="B655" s="265" t="str">
        <f t="shared" si="78"/>
        <v>16</v>
      </c>
      <c r="C655" s="244" t="str">
        <f t="shared" si="79"/>
        <v>16_UKxxx___ddmmmyy_UKy_AL_slice-media-xh</v>
      </c>
      <c r="D655" s="310"/>
      <c r="E655" s="310"/>
      <c r="F655" s="266">
        <f t="shared" si="84"/>
        <v>0</v>
      </c>
      <c r="G655" s="311"/>
      <c r="H655" s="254" t="s">
        <v>363</v>
      </c>
      <c r="J655" s="311"/>
      <c r="K655" s="254" t="s">
        <v>363</v>
      </c>
      <c r="M655" s="310"/>
      <c r="N655" s="254" t="s">
        <v>363</v>
      </c>
      <c r="P655" s="311"/>
      <c r="Q655" s="254" t="s">
        <v>363</v>
      </c>
      <c r="S655" s="311"/>
      <c r="T655" s="254" t="s">
        <v>363</v>
      </c>
      <c r="V655" s="219">
        <f t="shared" si="80"/>
        <v>0</v>
      </c>
      <c r="W655" s="267">
        <f t="shared" si="85"/>
        <v>0</v>
      </c>
      <c r="X655" s="267" t="e">
        <f t="shared" si="81"/>
        <v>#DIV/0!</v>
      </c>
      <c r="Y655" s="267" t="e">
        <f t="shared" si="82"/>
        <v>#DIV/0!</v>
      </c>
      <c r="Z655" s="267" t="e">
        <f t="shared" si="83"/>
        <v>#DIV/0!</v>
      </c>
    </row>
    <row r="656" spans="1:26" s="254" customFormat="1">
      <c r="A656" s="175" t="str">
        <f t="shared" si="77"/>
        <v>#ignore</v>
      </c>
      <c r="B656" s="265" t="str">
        <f t="shared" si="78"/>
        <v>17</v>
      </c>
      <c r="C656" s="244" t="str">
        <f t="shared" si="79"/>
        <v>17_UKxxx___ddmmmyy_UKy_AL_slice-media-xh</v>
      </c>
      <c r="D656" s="310"/>
      <c r="E656" s="310"/>
      <c r="F656" s="266">
        <f t="shared" si="84"/>
        <v>0</v>
      </c>
      <c r="G656" s="311"/>
      <c r="H656" s="254" t="s">
        <v>363</v>
      </c>
      <c r="J656" s="311"/>
      <c r="K656" s="254" t="s">
        <v>363</v>
      </c>
      <c r="M656" s="310"/>
      <c r="N656" s="254" t="s">
        <v>363</v>
      </c>
      <c r="P656" s="311"/>
      <c r="Q656" s="254" t="s">
        <v>363</v>
      </c>
      <c r="S656" s="311"/>
      <c r="T656" s="254" t="s">
        <v>363</v>
      </c>
      <c r="V656" s="219">
        <f t="shared" si="80"/>
        <v>0</v>
      </c>
      <c r="W656" s="267">
        <f t="shared" si="85"/>
        <v>0</v>
      </c>
      <c r="X656" s="267" t="e">
        <f t="shared" si="81"/>
        <v>#DIV/0!</v>
      </c>
      <c r="Y656" s="267" t="e">
        <f t="shared" si="82"/>
        <v>#DIV/0!</v>
      </c>
      <c r="Z656" s="267" t="e">
        <f t="shared" si="83"/>
        <v>#DIV/0!</v>
      </c>
    </row>
    <row r="657" spans="1:26" s="254" customFormat="1">
      <c r="A657" s="175" t="str">
        <f t="shared" si="77"/>
        <v/>
      </c>
      <c r="B657" s="265" t="str">
        <f t="shared" si="78"/>
        <v>31</v>
      </c>
      <c r="C657" s="244" t="str">
        <f t="shared" si="79"/>
        <v>31_UKxxx_N_13C6Glc_Ctl_ddmmmyy_UKy_AL_slice-media-xh</v>
      </c>
      <c r="D657" s="310"/>
      <c r="E657" s="310"/>
      <c r="F657" s="266">
        <f t="shared" si="84"/>
        <v>0</v>
      </c>
      <c r="G657" s="311"/>
      <c r="H657" s="254" t="s">
        <v>363</v>
      </c>
      <c r="J657" s="311"/>
      <c r="K657" s="254" t="s">
        <v>363</v>
      </c>
      <c r="M657" s="310"/>
      <c r="N657" s="254" t="s">
        <v>363</v>
      </c>
      <c r="P657" s="311"/>
      <c r="Q657" s="254" t="s">
        <v>363</v>
      </c>
      <c r="S657" s="311"/>
      <c r="T657" s="254" t="s">
        <v>363</v>
      </c>
      <c r="V657" s="219">
        <f t="shared" si="80"/>
        <v>0</v>
      </c>
      <c r="W657" s="267">
        <f t="shared" si="85"/>
        <v>0</v>
      </c>
      <c r="X657" s="267" t="e">
        <f t="shared" si="81"/>
        <v>#DIV/0!</v>
      </c>
      <c r="Y657" s="267" t="e">
        <f t="shared" si="82"/>
        <v>#DIV/0!</v>
      </c>
      <c r="Z657" s="267" t="e">
        <f t="shared" si="83"/>
        <v>#DIV/0!</v>
      </c>
    </row>
    <row r="658" spans="1:26" s="254" customFormat="1">
      <c r="A658" s="175" t="str">
        <f t="shared" si="77"/>
        <v/>
      </c>
      <c r="B658" s="265" t="str">
        <f t="shared" si="78"/>
        <v>32</v>
      </c>
      <c r="C658" s="244" t="str">
        <f t="shared" si="79"/>
        <v>32_UKxxx_N_13C6Glc_Ctl_ddmmmyy_UKy_AL_slice-media-xh</v>
      </c>
      <c r="D658" s="310"/>
      <c r="E658" s="310"/>
      <c r="F658" s="266">
        <f t="shared" si="84"/>
        <v>0</v>
      </c>
      <c r="G658" s="311"/>
      <c r="H658" s="254" t="s">
        <v>363</v>
      </c>
      <c r="J658" s="311"/>
      <c r="K658" s="254" t="s">
        <v>363</v>
      </c>
      <c r="M658" s="310"/>
      <c r="N658" s="254" t="s">
        <v>363</v>
      </c>
      <c r="P658" s="311"/>
      <c r="Q658" s="254" t="s">
        <v>363</v>
      </c>
      <c r="S658" s="311"/>
      <c r="T658" s="254" t="s">
        <v>363</v>
      </c>
      <c r="V658" s="219">
        <f t="shared" si="80"/>
        <v>0</v>
      </c>
      <c r="W658" s="267">
        <f t="shared" si="85"/>
        <v>0</v>
      </c>
      <c r="X658" s="267" t="e">
        <f t="shared" si="81"/>
        <v>#DIV/0!</v>
      </c>
      <c r="Y658" s="267" t="e">
        <f t="shared" si="82"/>
        <v>#DIV/0!</v>
      </c>
      <c r="Z658" s="267" t="e">
        <f t="shared" si="83"/>
        <v>#DIV/0!</v>
      </c>
    </row>
    <row r="659" spans="1:26" s="254" customFormat="1">
      <c r="A659" s="175" t="str">
        <f t="shared" si="77"/>
        <v/>
      </c>
      <c r="B659" s="265" t="str">
        <f t="shared" si="78"/>
        <v>33</v>
      </c>
      <c r="C659" s="244" t="str">
        <f t="shared" si="79"/>
        <v>33_UKxxx_N_13C6Glc_100ugWGP_ddmmmyy_UKy_AL_slice-media-xh</v>
      </c>
      <c r="D659" s="310"/>
      <c r="E659" s="310"/>
      <c r="F659" s="266">
        <f t="shared" si="84"/>
        <v>0</v>
      </c>
      <c r="G659" s="311"/>
      <c r="H659" s="254" t="s">
        <v>363</v>
      </c>
      <c r="J659" s="311"/>
      <c r="K659" s="254" t="s">
        <v>363</v>
      </c>
      <c r="M659" s="310"/>
      <c r="N659" s="254" t="s">
        <v>363</v>
      </c>
      <c r="P659" s="311"/>
      <c r="Q659" s="254" t="s">
        <v>363</v>
      </c>
      <c r="S659" s="311"/>
      <c r="T659" s="254" t="s">
        <v>363</v>
      </c>
      <c r="V659" s="219">
        <f t="shared" si="80"/>
        <v>0</v>
      </c>
      <c r="W659" s="267">
        <f t="shared" si="85"/>
        <v>0</v>
      </c>
      <c r="X659" s="267" t="e">
        <f t="shared" si="81"/>
        <v>#DIV/0!</v>
      </c>
      <c r="Y659" s="267" t="e">
        <f t="shared" si="82"/>
        <v>#DIV/0!</v>
      </c>
      <c r="Z659" s="267" t="e">
        <f t="shared" si="83"/>
        <v>#DIV/0!</v>
      </c>
    </row>
    <row r="660" spans="1:26" s="254" customFormat="1">
      <c r="A660" s="175" t="str">
        <f t="shared" si="77"/>
        <v/>
      </c>
      <c r="B660" s="265" t="str">
        <f t="shared" si="78"/>
        <v>34</v>
      </c>
      <c r="C660" s="244" t="str">
        <f t="shared" si="79"/>
        <v>34_UKxxx_N_13C6Glc_100ugWGP_ddmmmyy_UKy_AL_slice-media-xh</v>
      </c>
      <c r="D660" s="310"/>
      <c r="E660" s="310"/>
      <c r="F660" s="266">
        <f t="shared" si="84"/>
        <v>0</v>
      </c>
      <c r="G660" s="311"/>
      <c r="H660" s="254" t="s">
        <v>363</v>
      </c>
      <c r="J660" s="311"/>
      <c r="K660" s="254" t="s">
        <v>363</v>
      </c>
      <c r="M660" s="310"/>
      <c r="N660" s="254" t="s">
        <v>363</v>
      </c>
      <c r="P660" s="311"/>
      <c r="Q660" s="254" t="s">
        <v>363</v>
      </c>
      <c r="S660" s="311"/>
      <c r="T660" s="254" t="s">
        <v>363</v>
      </c>
      <c r="V660" s="219">
        <f t="shared" si="80"/>
        <v>0</v>
      </c>
      <c r="W660" s="267">
        <f t="shared" si="85"/>
        <v>0</v>
      </c>
      <c r="X660" s="267" t="e">
        <f t="shared" si="81"/>
        <v>#DIV/0!</v>
      </c>
      <c r="Y660" s="267" t="e">
        <f t="shared" si="82"/>
        <v>#DIV/0!</v>
      </c>
      <c r="Z660" s="267" t="e">
        <f t="shared" si="83"/>
        <v>#DIV/0!</v>
      </c>
    </row>
    <row r="661" spans="1:26" s="254" customFormat="1">
      <c r="A661" s="175" t="str">
        <f t="shared" si="77"/>
        <v/>
      </c>
      <c r="B661" s="265" t="str">
        <f t="shared" si="78"/>
        <v>35</v>
      </c>
      <c r="C661" s="244" t="str">
        <f t="shared" si="79"/>
        <v>35_UKxxx_N_13C6Glc_100ugWGP_ddmmmyy_UKy_AL_slice-media-xh</v>
      </c>
      <c r="D661" s="310"/>
      <c r="E661" s="310"/>
      <c r="F661" s="266">
        <f t="shared" si="84"/>
        <v>0</v>
      </c>
      <c r="G661" s="311"/>
      <c r="H661" s="254" t="s">
        <v>363</v>
      </c>
      <c r="J661" s="311"/>
      <c r="K661" s="254" t="s">
        <v>363</v>
      </c>
      <c r="M661" s="310"/>
      <c r="N661" s="254" t="s">
        <v>363</v>
      </c>
      <c r="P661" s="311"/>
      <c r="Q661" s="254" t="s">
        <v>363</v>
      </c>
      <c r="S661" s="311"/>
      <c r="T661" s="254" t="s">
        <v>363</v>
      </c>
      <c r="V661" s="219">
        <f t="shared" si="80"/>
        <v>0</v>
      </c>
      <c r="W661" s="267">
        <f t="shared" si="85"/>
        <v>0</v>
      </c>
      <c r="X661" s="267" t="e">
        <f t="shared" si="81"/>
        <v>#DIV/0!</v>
      </c>
      <c r="Y661" s="267" t="e">
        <f t="shared" si="82"/>
        <v>#DIV/0!</v>
      </c>
      <c r="Z661" s="267" t="e">
        <f t="shared" si="83"/>
        <v>#DIV/0!</v>
      </c>
    </row>
    <row r="662" spans="1:26" s="254" customFormat="1">
      <c r="A662" s="175" t="str">
        <f t="shared" si="77"/>
        <v>#ignore</v>
      </c>
      <c r="B662" s="265" t="str">
        <f t="shared" si="78"/>
        <v>36</v>
      </c>
      <c r="C662" s="244" t="str">
        <f t="shared" si="79"/>
        <v>36_UKxxx___ddmmmyy_UKy_AL_slice-media-xh</v>
      </c>
      <c r="D662" s="310"/>
      <c r="E662" s="310"/>
      <c r="F662" s="266">
        <f t="shared" si="84"/>
        <v>0</v>
      </c>
      <c r="G662" s="311"/>
      <c r="H662" s="254" t="s">
        <v>363</v>
      </c>
      <c r="J662" s="311"/>
      <c r="K662" s="254" t="s">
        <v>363</v>
      </c>
      <c r="M662" s="310"/>
      <c r="N662" s="254" t="s">
        <v>363</v>
      </c>
      <c r="P662" s="311"/>
      <c r="Q662" s="254" t="s">
        <v>363</v>
      </c>
      <c r="S662" s="311"/>
      <c r="T662" s="254" t="s">
        <v>363</v>
      </c>
      <c r="V662" s="219">
        <f t="shared" si="80"/>
        <v>0</v>
      </c>
      <c r="W662" s="267">
        <f t="shared" si="85"/>
        <v>0</v>
      </c>
      <c r="X662" s="267" t="e">
        <f t="shared" si="81"/>
        <v>#DIV/0!</v>
      </c>
      <c r="Y662" s="267" t="e">
        <f t="shared" si="82"/>
        <v>#DIV/0!</v>
      </c>
      <c r="Z662" s="267" t="e">
        <f t="shared" si="83"/>
        <v>#DIV/0!</v>
      </c>
    </row>
    <row r="663" spans="1:26" s="254" customFormat="1">
      <c r="A663" s="175" t="str">
        <f t="shared" si="77"/>
        <v>#ignore</v>
      </c>
      <c r="B663" s="265" t="str">
        <f t="shared" si="78"/>
        <v>37</v>
      </c>
      <c r="C663" s="244" t="str">
        <f t="shared" si="79"/>
        <v>37_UKxxx___ddmmmyy_UKy_AL_slice-media-xh</v>
      </c>
      <c r="D663" s="310"/>
      <c r="E663" s="310"/>
      <c r="F663" s="266">
        <f t="shared" si="84"/>
        <v>0</v>
      </c>
      <c r="G663" s="311"/>
      <c r="H663" s="254" t="s">
        <v>363</v>
      </c>
      <c r="J663" s="311"/>
      <c r="K663" s="254" t="s">
        <v>363</v>
      </c>
      <c r="M663" s="310"/>
      <c r="N663" s="254" t="s">
        <v>363</v>
      </c>
      <c r="P663" s="311"/>
      <c r="Q663" s="254" t="s">
        <v>363</v>
      </c>
      <c r="S663" s="311"/>
      <c r="T663" s="254" t="s">
        <v>363</v>
      </c>
      <c r="V663" s="219">
        <f t="shared" si="80"/>
        <v>0</v>
      </c>
      <c r="W663" s="267">
        <f t="shared" si="85"/>
        <v>0</v>
      </c>
      <c r="X663" s="267" t="e">
        <f t="shared" si="81"/>
        <v>#DIV/0!</v>
      </c>
      <c r="Y663" s="267" t="e">
        <f t="shared" si="82"/>
        <v>#DIV/0!</v>
      </c>
      <c r="Z663" s="267" t="e">
        <f t="shared" si="83"/>
        <v>#DIV/0!</v>
      </c>
    </row>
    <row r="664" spans="1:26" s="254" customFormat="1">
      <c r="A664" s="175" t="str">
        <f t="shared" si="77"/>
        <v>#ignore</v>
      </c>
      <c r="B664" s="265" t="str">
        <f t="shared" si="78"/>
        <v>38</v>
      </c>
      <c r="C664" s="244" t="str">
        <f t="shared" si="79"/>
        <v>38_UKxxx___ddmmmyy_UKy_AL_slice-media-xh</v>
      </c>
      <c r="D664" s="310"/>
      <c r="E664" s="310"/>
      <c r="F664" s="266">
        <f t="shared" si="84"/>
        <v>0</v>
      </c>
      <c r="G664" s="311"/>
      <c r="H664" s="254" t="s">
        <v>363</v>
      </c>
      <c r="J664" s="311"/>
      <c r="K664" s="254" t="s">
        <v>363</v>
      </c>
      <c r="M664" s="310"/>
      <c r="N664" s="254" t="s">
        <v>363</v>
      </c>
      <c r="P664" s="311"/>
      <c r="Q664" s="254" t="s">
        <v>363</v>
      </c>
      <c r="S664" s="311"/>
      <c r="T664" s="254" t="s">
        <v>363</v>
      </c>
      <c r="V664" s="219">
        <f t="shared" si="80"/>
        <v>0</v>
      </c>
      <c r="W664" s="267">
        <f t="shared" si="85"/>
        <v>0</v>
      </c>
      <c r="X664" s="267" t="e">
        <f t="shared" si="81"/>
        <v>#DIV/0!</v>
      </c>
      <c r="Y664" s="267" t="e">
        <f t="shared" si="82"/>
        <v>#DIV/0!</v>
      </c>
      <c r="Z664" s="267" t="e">
        <f t="shared" si="83"/>
        <v>#DIV/0!</v>
      </c>
    </row>
    <row r="665" spans="1:26" s="254" customFormat="1">
      <c r="A665" s="175" t="str">
        <f t="shared" si="77"/>
        <v>#ignore</v>
      </c>
      <c r="B665" s="265" t="str">
        <f t="shared" si="78"/>
        <v>39</v>
      </c>
      <c r="C665" s="244" t="str">
        <f t="shared" si="79"/>
        <v>39_UKxxx___ddmmmyy_UKy_AL_slice-media-xh</v>
      </c>
      <c r="D665" s="310"/>
      <c r="E665" s="310"/>
      <c r="F665" s="266">
        <f t="shared" si="84"/>
        <v>0</v>
      </c>
      <c r="G665" s="311"/>
      <c r="H665" s="254" t="s">
        <v>363</v>
      </c>
      <c r="J665" s="311"/>
      <c r="K665" s="254" t="s">
        <v>363</v>
      </c>
      <c r="M665" s="310"/>
      <c r="N665" s="254" t="s">
        <v>363</v>
      </c>
      <c r="P665" s="311"/>
      <c r="Q665" s="254" t="s">
        <v>363</v>
      </c>
      <c r="S665" s="311"/>
      <c r="T665" s="254" t="s">
        <v>363</v>
      </c>
      <c r="V665" s="219">
        <f t="shared" si="80"/>
        <v>0</v>
      </c>
      <c r="W665" s="267">
        <f t="shared" si="85"/>
        <v>0</v>
      </c>
      <c r="X665" s="267" t="e">
        <f t="shared" si="81"/>
        <v>#DIV/0!</v>
      </c>
      <c r="Y665" s="267" t="e">
        <f t="shared" si="82"/>
        <v>#DIV/0!</v>
      </c>
      <c r="Z665" s="267" t="e">
        <f t="shared" si="83"/>
        <v>#DIV/0!</v>
      </c>
    </row>
    <row r="666" spans="1:26" s="254" customFormat="1">
      <c r="A666" s="175" t="str">
        <f t="shared" si="77"/>
        <v>#ignore</v>
      </c>
      <c r="B666" s="265" t="str">
        <f t="shared" si="78"/>
        <v>40</v>
      </c>
      <c r="C666" s="244" t="str">
        <f t="shared" si="79"/>
        <v>40_UKxxx___ddmmmyy_UKy_AL_slice-media-xh</v>
      </c>
      <c r="D666" s="310"/>
      <c r="E666" s="310"/>
      <c r="F666" s="266">
        <f t="shared" si="84"/>
        <v>0</v>
      </c>
      <c r="G666" s="311"/>
      <c r="H666" s="254" t="s">
        <v>363</v>
      </c>
      <c r="J666" s="311"/>
      <c r="K666" s="254" t="s">
        <v>363</v>
      </c>
      <c r="M666" s="310"/>
      <c r="N666" s="254" t="s">
        <v>363</v>
      </c>
      <c r="P666" s="311"/>
      <c r="Q666" s="254" t="s">
        <v>363</v>
      </c>
      <c r="S666" s="311"/>
      <c r="T666" s="254" t="s">
        <v>363</v>
      </c>
      <c r="V666" s="219">
        <f t="shared" si="80"/>
        <v>0</v>
      </c>
      <c r="W666" s="267">
        <f t="shared" si="85"/>
        <v>0</v>
      </c>
      <c r="X666" s="267" t="e">
        <f t="shared" si="81"/>
        <v>#DIV/0!</v>
      </c>
      <c r="Y666" s="267" t="e">
        <f t="shared" si="82"/>
        <v>#DIV/0!</v>
      </c>
      <c r="Z666" s="267" t="e">
        <f t="shared" si="83"/>
        <v>#DIV/0!</v>
      </c>
    </row>
    <row r="667" spans="1:26" s="254" customFormat="1">
      <c r="A667" s="175" t="str">
        <f t="shared" si="77"/>
        <v>#ignore</v>
      </c>
      <c r="B667" s="265" t="str">
        <f t="shared" si="78"/>
        <v>41</v>
      </c>
      <c r="C667" s="244" t="str">
        <f t="shared" si="79"/>
        <v>41_UKxxx___ddmmmyy_UKy_AL_slice-media-xh</v>
      </c>
      <c r="D667" s="310"/>
      <c r="E667" s="310"/>
      <c r="F667" s="266">
        <f t="shared" si="84"/>
        <v>0</v>
      </c>
      <c r="G667" s="311"/>
      <c r="H667" s="254" t="s">
        <v>363</v>
      </c>
      <c r="J667" s="311"/>
      <c r="K667" s="254" t="s">
        <v>363</v>
      </c>
      <c r="M667" s="310"/>
      <c r="N667" s="254" t="s">
        <v>363</v>
      </c>
      <c r="P667" s="311"/>
      <c r="Q667" s="254" t="s">
        <v>363</v>
      </c>
      <c r="S667" s="311"/>
      <c r="T667" s="254" t="s">
        <v>363</v>
      </c>
      <c r="V667" s="219">
        <f t="shared" si="80"/>
        <v>0</v>
      </c>
      <c r="W667" s="267">
        <f t="shared" si="85"/>
        <v>0</v>
      </c>
      <c r="X667" s="267" t="e">
        <f t="shared" si="81"/>
        <v>#DIV/0!</v>
      </c>
      <c r="Y667" s="267" t="e">
        <f t="shared" si="82"/>
        <v>#DIV/0!</v>
      </c>
      <c r="Z667" s="267" t="e">
        <f t="shared" si="83"/>
        <v>#DIV/0!</v>
      </c>
    </row>
    <row r="668" spans="1:26" s="254" customFormat="1">
      <c r="A668" s="175" t="str">
        <f t="shared" si="77"/>
        <v>#ignore</v>
      </c>
      <c r="B668" s="265" t="str">
        <f t="shared" si="78"/>
        <v>42</v>
      </c>
      <c r="C668" s="244" t="str">
        <f t="shared" si="79"/>
        <v>42_UKxxx___ddmmmyy_UKy_AL_slice-media-xh</v>
      </c>
      <c r="D668" s="310"/>
      <c r="E668" s="310"/>
      <c r="F668" s="266">
        <f t="shared" si="84"/>
        <v>0</v>
      </c>
      <c r="G668" s="311"/>
      <c r="H668" s="254" t="s">
        <v>363</v>
      </c>
      <c r="J668" s="311"/>
      <c r="K668" s="254" t="s">
        <v>363</v>
      </c>
      <c r="M668" s="310"/>
      <c r="N668" s="254" t="s">
        <v>363</v>
      </c>
      <c r="P668" s="311"/>
      <c r="Q668" s="254" t="s">
        <v>363</v>
      </c>
      <c r="S668" s="311"/>
      <c r="T668" s="254" t="s">
        <v>363</v>
      </c>
      <c r="V668" s="219">
        <f t="shared" si="80"/>
        <v>0</v>
      </c>
      <c r="W668" s="267">
        <f t="shared" si="85"/>
        <v>0</v>
      </c>
      <c r="X668" s="267" t="e">
        <f t="shared" si="81"/>
        <v>#DIV/0!</v>
      </c>
      <c r="Y668" s="267" t="e">
        <f t="shared" si="82"/>
        <v>#DIV/0!</v>
      </c>
      <c r="Z668" s="267" t="e">
        <f t="shared" si="83"/>
        <v>#DIV/0!</v>
      </c>
    </row>
    <row r="669" spans="1:26" s="254" customFormat="1">
      <c r="A669" s="175" t="str">
        <f t="shared" si="77"/>
        <v>#ignore</v>
      </c>
      <c r="B669" s="265" t="str">
        <f t="shared" si="78"/>
        <v>43</v>
      </c>
      <c r="C669" s="244" t="str">
        <f t="shared" si="79"/>
        <v>43_UKxxx___ddmmmyy_UKy_AL_slice-media-xh</v>
      </c>
      <c r="D669" s="310"/>
      <c r="E669" s="310"/>
      <c r="F669" s="266">
        <f t="shared" si="84"/>
        <v>0</v>
      </c>
      <c r="G669" s="311"/>
      <c r="H669" s="254" t="s">
        <v>363</v>
      </c>
      <c r="J669" s="311"/>
      <c r="K669" s="254" t="s">
        <v>363</v>
      </c>
      <c r="M669" s="310"/>
      <c r="N669" s="254" t="s">
        <v>363</v>
      </c>
      <c r="P669" s="311"/>
      <c r="Q669" s="254" t="s">
        <v>363</v>
      </c>
      <c r="S669" s="311"/>
      <c r="T669" s="254" t="s">
        <v>363</v>
      </c>
      <c r="V669" s="219">
        <f t="shared" si="80"/>
        <v>0</v>
      </c>
      <c r="W669" s="267">
        <f t="shared" si="85"/>
        <v>0</v>
      </c>
      <c r="X669" s="267" t="e">
        <f t="shared" si="81"/>
        <v>#DIV/0!</v>
      </c>
      <c r="Y669" s="267" t="e">
        <f t="shared" si="82"/>
        <v>#DIV/0!</v>
      </c>
      <c r="Z669" s="267" t="e">
        <f t="shared" si="83"/>
        <v>#DIV/0!</v>
      </c>
    </row>
    <row r="670" spans="1:26" s="254" customFormat="1">
      <c r="A670" s="175" t="str">
        <f t="shared" si="77"/>
        <v>#ignore</v>
      </c>
      <c r="B670" s="265" t="str">
        <f t="shared" si="78"/>
        <v>44</v>
      </c>
      <c r="C670" s="244" t="str">
        <f t="shared" si="79"/>
        <v>44_UKxxx___ddmmmyy_UKy_AL_slice-media-xh</v>
      </c>
      <c r="D670" s="310"/>
      <c r="E670" s="310"/>
      <c r="F670" s="266">
        <f t="shared" si="84"/>
        <v>0</v>
      </c>
      <c r="G670" s="311"/>
      <c r="H670" s="254" t="s">
        <v>363</v>
      </c>
      <c r="J670" s="311"/>
      <c r="K670" s="254" t="s">
        <v>363</v>
      </c>
      <c r="M670" s="310"/>
      <c r="N670" s="254" t="s">
        <v>363</v>
      </c>
      <c r="P670" s="311"/>
      <c r="Q670" s="254" t="s">
        <v>363</v>
      </c>
      <c r="S670" s="311"/>
      <c r="T670" s="254" t="s">
        <v>363</v>
      </c>
      <c r="V670" s="219">
        <f t="shared" si="80"/>
        <v>0</v>
      </c>
      <c r="W670" s="267">
        <f t="shared" si="85"/>
        <v>0</v>
      </c>
      <c r="X670" s="267" t="e">
        <f t="shared" si="81"/>
        <v>#DIV/0!</v>
      </c>
      <c r="Y670" s="267" t="e">
        <f t="shared" si="82"/>
        <v>#DIV/0!</v>
      </c>
      <c r="Z670" s="267" t="e">
        <f t="shared" si="83"/>
        <v>#DIV/0!</v>
      </c>
    </row>
    <row r="671" spans="1:26" s="254" customFormat="1">
      <c r="A671" s="175" t="str">
        <f t="shared" si="77"/>
        <v>#ignore</v>
      </c>
      <c r="B671" s="265" t="str">
        <f t="shared" si="78"/>
        <v>45</v>
      </c>
      <c r="C671" s="244" t="str">
        <f t="shared" si="79"/>
        <v>45_UKxxx___ddmmmyy_UKy_AL_slice-media-xh</v>
      </c>
      <c r="D671" s="310"/>
      <c r="E671" s="310"/>
      <c r="F671" s="266">
        <f t="shared" si="84"/>
        <v>0</v>
      </c>
      <c r="G671" s="311"/>
      <c r="H671" s="254" t="s">
        <v>363</v>
      </c>
      <c r="J671" s="311"/>
      <c r="K671" s="254" t="s">
        <v>363</v>
      </c>
      <c r="M671" s="310"/>
      <c r="N671" s="254" t="s">
        <v>363</v>
      </c>
      <c r="P671" s="311"/>
      <c r="Q671" s="254" t="s">
        <v>363</v>
      </c>
      <c r="S671" s="311"/>
      <c r="T671" s="254" t="s">
        <v>363</v>
      </c>
      <c r="V671" s="219">
        <f t="shared" si="80"/>
        <v>0</v>
      </c>
      <c r="W671" s="267">
        <f t="shared" si="85"/>
        <v>0</v>
      </c>
      <c r="X671" s="267" t="e">
        <f t="shared" si="81"/>
        <v>#DIV/0!</v>
      </c>
      <c r="Y671" s="267" t="e">
        <f t="shared" si="82"/>
        <v>#DIV/0!</v>
      </c>
      <c r="Z671" s="267" t="e">
        <f t="shared" si="83"/>
        <v>#DIV/0!</v>
      </c>
    </row>
    <row r="672" spans="1:26" s="254" customFormat="1">
      <c r="A672" s="175" t="str">
        <f t="shared" si="77"/>
        <v>#ignore</v>
      </c>
      <c r="B672" s="265" t="str">
        <f t="shared" si="78"/>
        <v>46</v>
      </c>
      <c r="C672" s="244" t="str">
        <f t="shared" si="79"/>
        <v>46_UKxxx___ddmmmyy_UKy_AL_slice-media-xh</v>
      </c>
      <c r="D672" s="310"/>
      <c r="E672" s="310"/>
      <c r="F672" s="266">
        <f t="shared" si="84"/>
        <v>0</v>
      </c>
      <c r="G672" s="311"/>
      <c r="H672" s="254" t="s">
        <v>363</v>
      </c>
      <c r="J672" s="311"/>
      <c r="K672" s="254" t="s">
        <v>363</v>
      </c>
      <c r="M672" s="310"/>
      <c r="N672" s="254" t="s">
        <v>363</v>
      </c>
      <c r="P672" s="311"/>
      <c r="Q672" s="254" t="s">
        <v>363</v>
      </c>
      <c r="S672" s="311"/>
      <c r="T672" s="254" t="s">
        <v>363</v>
      </c>
      <c r="V672" s="219">
        <f t="shared" si="80"/>
        <v>0</v>
      </c>
      <c r="W672" s="267">
        <f t="shared" si="85"/>
        <v>0</v>
      </c>
      <c r="X672" s="267" t="e">
        <f t="shared" si="81"/>
        <v>#DIV/0!</v>
      </c>
      <c r="Y672" s="267" t="e">
        <f t="shared" si="82"/>
        <v>#DIV/0!</v>
      </c>
      <c r="Z672" s="267" t="e">
        <f t="shared" si="83"/>
        <v>#DIV/0!</v>
      </c>
    </row>
    <row r="673" spans="1:26" s="254" customFormat="1">
      <c r="A673" s="175" t="str">
        <f t="shared" si="77"/>
        <v>#ignore</v>
      </c>
      <c r="B673" s="265" t="str">
        <f t="shared" si="78"/>
        <v>47</v>
      </c>
      <c r="C673" s="244" t="str">
        <f t="shared" si="79"/>
        <v>47_UKxxx___ddmmmyy_UKy_AL_slice-media-xh</v>
      </c>
      <c r="D673" s="310"/>
      <c r="E673" s="310"/>
      <c r="F673" s="266">
        <f t="shared" si="84"/>
        <v>0</v>
      </c>
      <c r="G673" s="311"/>
      <c r="H673" s="254" t="s">
        <v>363</v>
      </c>
      <c r="J673" s="311"/>
      <c r="K673" s="254" t="s">
        <v>363</v>
      </c>
      <c r="M673" s="310"/>
      <c r="N673" s="254" t="s">
        <v>363</v>
      </c>
      <c r="P673" s="311"/>
      <c r="Q673" s="254" t="s">
        <v>363</v>
      </c>
      <c r="S673" s="311"/>
      <c r="T673" s="254" t="s">
        <v>363</v>
      </c>
      <c r="V673" s="219">
        <f t="shared" si="80"/>
        <v>0</v>
      </c>
      <c r="W673" s="267">
        <f t="shared" si="85"/>
        <v>0</v>
      </c>
      <c r="X673" s="267" t="e">
        <f t="shared" si="81"/>
        <v>#DIV/0!</v>
      </c>
      <c r="Y673" s="267" t="e">
        <f t="shared" si="82"/>
        <v>#DIV/0!</v>
      </c>
      <c r="Z673" s="267" t="e">
        <f t="shared" si="83"/>
        <v>#DIV/0!</v>
      </c>
    </row>
    <row r="674" spans="1:26" s="254" customFormat="1">
      <c r="C674" s="268"/>
      <c r="F674" s="255"/>
      <c r="G674" s="255"/>
      <c r="H674" s="255"/>
      <c r="I674" s="255"/>
      <c r="J674" s="255"/>
      <c r="K674" s="255"/>
      <c r="L674" s="255"/>
      <c r="M674" s="255"/>
    </row>
    <row r="675" spans="1:26" s="254" customFormat="1">
      <c r="B675" s="269" t="s">
        <v>69</v>
      </c>
      <c r="G675" s="255"/>
      <c r="H675" s="255"/>
      <c r="I675" s="255"/>
      <c r="J675" s="255"/>
    </row>
    <row r="676" spans="1:26" s="254" customFormat="1">
      <c r="B676" s="269"/>
      <c r="D676" s="270"/>
      <c r="G676" s="255"/>
      <c r="H676" s="255"/>
      <c r="I676" s="255"/>
      <c r="J676" s="255"/>
    </row>
    <row r="677" spans="1:26" s="254" customFormat="1" ht="36.950000000000003" customHeight="1">
      <c r="A677" s="254" t="s">
        <v>5</v>
      </c>
      <c r="C677" s="255" t="s">
        <v>42</v>
      </c>
      <c r="D677" s="255" t="str">
        <f>IF(D679="","","#sample%child.id=-lipid; #.replicate=1;#%type=""analytical""; #.weight; #%units=g;#.type=media_extract; *#protocol.id=lipid_extraction")</f>
        <v/>
      </c>
      <c r="E677" s="254" t="str">
        <f>IF(D679="","","*#protocol.id")</f>
        <v/>
      </c>
      <c r="F677" s="206" t="str">
        <f>IF(D679="","","#sample.status")</f>
        <v/>
      </c>
      <c r="G677" s="255"/>
      <c r="H677" s="255"/>
      <c r="I677" s="255"/>
      <c r="J677" s="255"/>
    </row>
    <row r="678" spans="1:26" s="254" customFormat="1">
      <c r="A678" s="254" t="s">
        <v>7</v>
      </c>
      <c r="B678" s="255" t="s">
        <v>33</v>
      </c>
      <c r="C678" s="264" t="s">
        <v>43</v>
      </c>
      <c r="D678" s="255" t="s">
        <v>71</v>
      </c>
      <c r="E678" s="254" t="s">
        <v>353</v>
      </c>
      <c r="F678" s="206" t="s">
        <v>406</v>
      </c>
      <c r="G678" s="255"/>
      <c r="H678" s="255"/>
      <c r="I678" s="255"/>
      <c r="J678" s="255"/>
    </row>
    <row r="679" spans="1:26" s="254" customFormat="1">
      <c r="A679" s="254" t="s">
        <v>7</v>
      </c>
      <c r="B679" s="265" t="str">
        <f t="shared" ref="B679:B712" si="86">B86</f>
        <v>01</v>
      </c>
      <c r="C679" s="244" t="str">
        <f>C640</f>
        <v>01_UKxxx_CA_13C6Glc_Ctl_ddmmmyy_UKy_AL_slice-media-xh</v>
      </c>
      <c r="D679" s="311"/>
      <c r="E679" s="254" t="s">
        <v>364</v>
      </c>
      <c r="G679" s="255"/>
      <c r="H679" s="255"/>
      <c r="I679" s="255"/>
      <c r="J679" s="255"/>
    </row>
    <row r="680" spans="1:26" s="254" customFormat="1">
      <c r="A680" s="254" t="s">
        <v>7</v>
      </c>
      <c r="B680" s="265" t="str">
        <f t="shared" si="86"/>
        <v>02</v>
      </c>
      <c r="C680" s="244" t="str">
        <f t="shared" ref="C680:C712" si="87">C641</f>
        <v>02_UKxxx_CA_13C6Glc_Ctl_ddmmmyy_UKy_AL_slice-media-xh</v>
      </c>
      <c r="D680" s="311"/>
      <c r="E680" s="254" t="s">
        <v>364</v>
      </c>
      <c r="G680" s="255"/>
      <c r="H680" s="255"/>
      <c r="I680" s="255"/>
      <c r="J680" s="255"/>
    </row>
    <row r="681" spans="1:26" s="254" customFormat="1">
      <c r="A681" s="254" t="s">
        <v>7</v>
      </c>
      <c r="B681" s="265" t="str">
        <f t="shared" si="86"/>
        <v>03</v>
      </c>
      <c r="C681" s="244" t="str">
        <f t="shared" si="87"/>
        <v>03_UKxxx_CA_13C6Glc_100ugWGP_ddmmmyy_UKy_AL_slice-media-xh</v>
      </c>
      <c r="D681" s="311"/>
      <c r="E681" s="254" t="s">
        <v>364</v>
      </c>
      <c r="G681" s="255"/>
      <c r="H681" s="255"/>
      <c r="I681" s="255"/>
      <c r="J681" s="255"/>
    </row>
    <row r="682" spans="1:26" s="254" customFormat="1">
      <c r="A682" s="254" t="s">
        <v>7</v>
      </c>
      <c r="B682" s="265" t="str">
        <f t="shared" si="86"/>
        <v>04</v>
      </c>
      <c r="C682" s="244" t="str">
        <f t="shared" si="87"/>
        <v>04_UKxxx_CA_13C6Glc_100ugWGP_ddmmmyy_UKy_AL_slice-media-xh</v>
      </c>
      <c r="D682" s="311"/>
      <c r="E682" s="254" t="s">
        <v>364</v>
      </c>
      <c r="G682" s="255"/>
      <c r="H682" s="255"/>
      <c r="I682" s="255"/>
      <c r="J682" s="255"/>
    </row>
    <row r="683" spans="1:26" s="254" customFormat="1">
      <c r="A683" s="254" t="s">
        <v>7</v>
      </c>
      <c r="B683" s="265" t="str">
        <f t="shared" si="86"/>
        <v>05</v>
      </c>
      <c r="C683" s="244" t="str">
        <f t="shared" si="87"/>
        <v>05_UKxxx_CA_13C6Glc_100ugWGP_ddmmmyy_UKy_AL_slice-media-xh</v>
      </c>
      <c r="D683" s="311"/>
      <c r="E683" s="254" t="s">
        <v>364</v>
      </c>
      <c r="G683" s="255"/>
      <c r="H683" s="255"/>
      <c r="I683" s="255"/>
      <c r="J683" s="255"/>
    </row>
    <row r="684" spans="1:26" s="254" customFormat="1">
      <c r="A684" s="254" t="s">
        <v>7</v>
      </c>
      <c r="B684" s="265" t="str">
        <f t="shared" si="86"/>
        <v>06</v>
      </c>
      <c r="C684" s="244" t="str">
        <f t="shared" si="87"/>
        <v>06_UKxxx___ddmmmyy_UKy_AL_slice-media-xh</v>
      </c>
      <c r="D684" s="310"/>
      <c r="E684" s="254" t="s">
        <v>364</v>
      </c>
      <c r="G684" s="255"/>
      <c r="H684" s="255"/>
      <c r="I684" s="255"/>
      <c r="J684" s="255"/>
    </row>
    <row r="685" spans="1:26" s="254" customFormat="1">
      <c r="A685" s="254" t="s">
        <v>7</v>
      </c>
      <c r="B685" s="265" t="str">
        <f t="shared" si="86"/>
        <v>07</v>
      </c>
      <c r="C685" s="244" t="str">
        <f t="shared" si="87"/>
        <v>07_UKxxx___ddmmmyy_UKy_AL_slice-media-xh</v>
      </c>
      <c r="D685" s="310"/>
      <c r="E685" s="254" t="s">
        <v>364</v>
      </c>
      <c r="G685" s="255"/>
      <c r="H685" s="255"/>
      <c r="I685" s="255"/>
      <c r="J685" s="255"/>
    </row>
    <row r="686" spans="1:26" s="254" customFormat="1">
      <c r="A686" s="254" t="s">
        <v>7</v>
      </c>
      <c r="B686" s="265" t="str">
        <f t="shared" si="86"/>
        <v>08</v>
      </c>
      <c r="C686" s="244" t="str">
        <f t="shared" si="87"/>
        <v>08_UKxxx___ddmmmyy_UKy_AL_slice-media-xh</v>
      </c>
      <c r="D686" s="310"/>
      <c r="E686" s="254" t="s">
        <v>364</v>
      </c>
      <c r="G686" s="255"/>
      <c r="H686" s="255"/>
      <c r="I686" s="255"/>
      <c r="J686" s="255"/>
    </row>
    <row r="687" spans="1:26" s="254" customFormat="1">
      <c r="A687" s="254" t="s">
        <v>7</v>
      </c>
      <c r="B687" s="265" t="str">
        <f t="shared" si="86"/>
        <v>09</v>
      </c>
      <c r="C687" s="244" t="str">
        <f t="shared" si="87"/>
        <v>09_UKxxx___ddmmmyy_UKy_AL_slice-media-xh</v>
      </c>
      <c r="D687" s="310"/>
      <c r="E687" s="254" t="s">
        <v>364</v>
      </c>
      <c r="G687" s="255"/>
      <c r="H687" s="255"/>
      <c r="I687" s="255"/>
      <c r="J687" s="255"/>
    </row>
    <row r="688" spans="1:26" s="254" customFormat="1">
      <c r="A688" s="254" t="s">
        <v>7</v>
      </c>
      <c r="B688" s="265" t="str">
        <f t="shared" si="86"/>
        <v>10</v>
      </c>
      <c r="C688" s="244" t="str">
        <f t="shared" si="87"/>
        <v>10_UKxxx___ddmmmyy_UKy_AL_slice-media-xh</v>
      </c>
      <c r="D688" s="310"/>
      <c r="E688" s="254" t="s">
        <v>364</v>
      </c>
      <c r="G688" s="255"/>
      <c r="H688" s="255"/>
      <c r="I688" s="255"/>
      <c r="J688" s="255"/>
    </row>
    <row r="689" spans="1:10" s="254" customFormat="1">
      <c r="A689" s="254" t="s">
        <v>7</v>
      </c>
      <c r="B689" s="265" t="str">
        <f t="shared" si="86"/>
        <v>11</v>
      </c>
      <c r="C689" s="244" t="str">
        <f t="shared" si="87"/>
        <v>11_UKxxx___ddmmmyy_UKy_AL_slice-media-xh</v>
      </c>
      <c r="D689" s="310"/>
      <c r="E689" s="254" t="s">
        <v>364</v>
      </c>
      <c r="G689" s="255"/>
      <c r="H689" s="255"/>
      <c r="I689" s="255"/>
      <c r="J689" s="255"/>
    </row>
    <row r="690" spans="1:10" s="254" customFormat="1">
      <c r="A690" s="254" t="s">
        <v>7</v>
      </c>
      <c r="B690" s="265" t="str">
        <f t="shared" si="86"/>
        <v>12</v>
      </c>
      <c r="C690" s="244" t="str">
        <f t="shared" si="87"/>
        <v>12_UKxxx___ddmmmyy_UKy_AL_slice-media-xh</v>
      </c>
      <c r="D690" s="310"/>
      <c r="E690" s="254" t="s">
        <v>364</v>
      </c>
      <c r="G690" s="255"/>
      <c r="H690" s="255"/>
      <c r="I690" s="255"/>
      <c r="J690" s="255"/>
    </row>
    <row r="691" spans="1:10" s="254" customFormat="1">
      <c r="A691" s="254" t="s">
        <v>7</v>
      </c>
      <c r="B691" s="265" t="str">
        <f t="shared" si="86"/>
        <v>13</v>
      </c>
      <c r="C691" s="244" t="str">
        <f t="shared" si="87"/>
        <v>13_UKxxx___ddmmmyy_UKy_AL_slice-media-xh</v>
      </c>
      <c r="D691" s="310"/>
      <c r="E691" s="254" t="s">
        <v>364</v>
      </c>
      <c r="G691" s="255"/>
      <c r="H691" s="255"/>
      <c r="I691" s="255"/>
      <c r="J691" s="255"/>
    </row>
    <row r="692" spans="1:10" s="254" customFormat="1">
      <c r="A692" s="254" t="s">
        <v>7</v>
      </c>
      <c r="B692" s="265" t="str">
        <f t="shared" si="86"/>
        <v>14</v>
      </c>
      <c r="C692" s="244" t="str">
        <f t="shared" si="87"/>
        <v>14_UKxxx___ddmmmyy_UKy_AL_slice-media-xh</v>
      </c>
      <c r="D692" s="310"/>
      <c r="E692" s="254" t="s">
        <v>364</v>
      </c>
      <c r="G692" s="255"/>
      <c r="H692" s="255"/>
      <c r="I692" s="255"/>
      <c r="J692" s="255"/>
    </row>
    <row r="693" spans="1:10" s="254" customFormat="1">
      <c r="A693" s="254" t="s">
        <v>7</v>
      </c>
      <c r="B693" s="265" t="str">
        <f t="shared" si="86"/>
        <v>15</v>
      </c>
      <c r="C693" s="244" t="str">
        <f t="shared" si="87"/>
        <v>15_UKxxx___ddmmmyy_UKy_AL_slice-media-xh</v>
      </c>
      <c r="D693" s="310"/>
      <c r="E693" s="254" t="s">
        <v>364</v>
      </c>
      <c r="G693" s="255"/>
      <c r="H693" s="255"/>
      <c r="I693" s="255"/>
      <c r="J693" s="255"/>
    </row>
    <row r="694" spans="1:10" s="254" customFormat="1">
      <c r="A694" s="254" t="s">
        <v>7</v>
      </c>
      <c r="B694" s="265" t="str">
        <f t="shared" si="86"/>
        <v>16</v>
      </c>
      <c r="C694" s="244" t="str">
        <f t="shared" si="87"/>
        <v>16_UKxxx___ddmmmyy_UKy_AL_slice-media-xh</v>
      </c>
      <c r="D694" s="310"/>
      <c r="E694" s="254" t="s">
        <v>364</v>
      </c>
      <c r="G694" s="255"/>
      <c r="H694" s="255"/>
      <c r="I694" s="255"/>
      <c r="J694" s="255"/>
    </row>
    <row r="695" spans="1:10" s="254" customFormat="1">
      <c r="A695" s="254" t="s">
        <v>7</v>
      </c>
      <c r="B695" s="265" t="str">
        <f t="shared" si="86"/>
        <v>17</v>
      </c>
      <c r="C695" s="244" t="str">
        <f t="shared" si="87"/>
        <v>17_UKxxx___ddmmmyy_UKy_AL_slice-media-xh</v>
      </c>
      <c r="D695" s="310"/>
      <c r="E695" s="254" t="s">
        <v>364</v>
      </c>
      <c r="G695" s="255"/>
      <c r="H695" s="255"/>
      <c r="I695" s="255"/>
      <c r="J695" s="255"/>
    </row>
    <row r="696" spans="1:10" s="254" customFormat="1">
      <c r="A696" s="254" t="s">
        <v>7</v>
      </c>
      <c r="B696" s="265" t="str">
        <f t="shared" si="86"/>
        <v>31</v>
      </c>
      <c r="C696" s="244" t="str">
        <f t="shared" si="87"/>
        <v>31_UKxxx_N_13C6Glc_Ctl_ddmmmyy_UKy_AL_slice-media-xh</v>
      </c>
      <c r="D696" s="310"/>
      <c r="E696" s="254" t="s">
        <v>364</v>
      </c>
    </row>
    <row r="697" spans="1:10">
      <c r="A697" s="254" t="s">
        <v>7</v>
      </c>
      <c r="B697" s="265" t="str">
        <f t="shared" si="86"/>
        <v>32</v>
      </c>
      <c r="C697" s="244" t="str">
        <f t="shared" si="87"/>
        <v>32_UKxxx_N_13C6Glc_Ctl_ddmmmyy_UKy_AL_slice-media-xh</v>
      </c>
      <c r="D697" s="310"/>
      <c r="E697" s="254" t="s">
        <v>364</v>
      </c>
    </row>
    <row r="698" spans="1:10">
      <c r="A698" s="254" t="s">
        <v>7</v>
      </c>
      <c r="B698" s="265" t="str">
        <f t="shared" si="86"/>
        <v>33</v>
      </c>
      <c r="C698" s="244" t="str">
        <f t="shared" si="87"/>
        <v>33_UKxxx_N_13C6Glc_100ugWGP_ddmmmyy_UKy_AL_slice-media-xh</v>
      </c>
      <c r="D698" s="310"/>
      <c r="E698" s="254" t="s">
        <v>364</v>
      </c>
    </row>
    <row r="699" spans="1:10">
      <c r="A699" s="254" t="s">
        <v>7</v>
      </c>
      <c r="B699" s="265" t="str">
        <f t="shared" si="86"/>
        <v>34</v>
      </c>
      <c r="C699" s="244" t="str">
        <f t="shared" si="87"/>
        <v>34_UKxxx_N_13C6Glc_100ugWGP_ddmmmyy_UKy_AL_slice-media-xh</v>
      </c>
      <c r="D699" s="311"/>
      <c r="E699" s="254" t="s">
        <v>364</v>
      </c>
    </row>
    <row r="700" spans="1:10">
      <c r="A700" s="254" t="s">
        <v>7</v>
      </c>
      <c r="B700" s="265" t="str">
        <f t="shared" si="86"/>
        <v>35</v>
      </c>
      <c r="C700" s="244" t="str">
        <f t="shared" si="87"/>
        <v>35_UKxxx_N_13C6Glc_100ugWGP_ddmmmyy_UKy_AL_slice-media-xh</v>
      </c>
      <c r="D700" s="311"/>
      <c r="E700" s="254" t="s">
        <v>364</v>
      </c>
    </row>
    <row r="701" spans="1:10">
      <c r="A701" s="254" t="s">
        <v>7</v>
      </c>
      <c r="B701" s="265" t="str">
        <f t="shared" si="86"/>
        <v>36</v>
      </c>
      <c r="C701" s="244" t="str">
        <f t="shared" si="87"/>
        <v>36_UKxxx___ddmmmyy_UKy_AL_slice-media-xh</v>
      </c>
      <c r="D701" s="311"/>
      <c r="E701" s="254" t="s">
        <v>364</v>
      </c>
    </row>
    <row r="702" spans="1:10">
      <c r="A702" s="254" t="s">
        <v>7</v>
      </c>
      <c r="B702" s="265" t="str">
        <f t="shared" si="86"/>
        <v>37</v>
      </c>
      <c r="C702" s="244" t="str">
        <f t="shared" si="87"/>
        <v>37_UKxxx___ddmmmyy_UKy_AL_slice-media-xh</v>
      </c>
      <c r="D702" s="311"/>
      <c r="E702" s="254" t="s">
        <v>364</v>
      </c>
    </row>
    <row r="703" spans="1:10">
      <c r="A703" s="254" t="s">
        <v>7</v>
      </c>
      <c r="B703" s="265" t="str">
        <f t="shared" si="86"/>
        <v>38</v>
      </c>
      <c r="C703" s="244" t="str">
        <f t="shared" si="87"/>
        <v>38_UKxxx___ddmmmyy_UKy_AL_slice-media-xh</v>
      </c>
      <c r="D703" s="311"/>
      <c r="E703" s="254" t="s">
        <v>364</v>
      </c>
    </row>
    <row r="704" spans="1:10">
      <c r="A704" s="254" t="s">
        <v>7</v>
      </c>
      <c r="B704" s="265" t="str">
        <f t="shared" si="86"/>
        <v>39</v>
      </c>
      <c r="C704" s="244" t="str">
        <f t="shared" si="87"/>
        <v>39_UKxxx___ddmmmyy_UKy_AL_slice-media-xh</v>
      </c>
      <c r="D704" s="311"/>
      <c r="E704" s="254" t="s">
        <v>364</v>
      </c>
    </row>
    <row r="705" spans="1:9">
      <c r="A705" s="254" t="s">
        <v>7</v>
      </c>
      <c r="B705" s="265" t="str">
        <f t="shared" si="86"/>
        <v>40</v>
      </c>
      <c r="C705" s="244" t="str">
        <f t="shared" si="87"/>
        <v>40_UKxxx___ddmmmyy_UKy_AL_slice-media-xh</v>
      </c>
      <c r="D705" s="311"/>
      <c r="E705" s="254" t="s">
        <v>364</v>
      </c>
    </row>
    <row r="706" spans="1:9">
      <c r="A706" s="254" t="s">
        <v>7</v>
      </c>
      <c r="B706" s="265" t="str">
        <f t="shared" si="86"/>
        <v>41</v>
      </c>
      <c r="C706" s="244" t="str">
        <f t="shared" si="87"/>
        <v>41_UKxxx___ddmmmyy_UKy_AL_slice-media-xh</v>
      </c>
      <c r="D706" s="311"/>
      <c r="E706" s="254" t="s">
        <v>364</v>
      </c>
    </row>
    <row r="707" spans="1:9">
      <c r="A707" s="254" t="s">
        <v>7</v>
      </c>
      <c r="B707" s="265" t="str">
        <f t="shared" si="86"/>
        <v>42</v>
      </c>
      <c r="C707" s="244" t="str">
        <f t="shared" si="87"/>
        <v>42_UKxxx___ddmmmyy_UKy_AL_slice-media-xh</v>
      </c>
      <c r="D707" s="311"/>
      <c r="E707" s="254" t="s">
        <v>364</v>
      </c>
    </row>
    <row r="708" spans="1:9">
      <c r="A708" s="254" t="s">
        <v>7</v>
      </c>
      <c r="B708" s="265" t="str">
        <f t="shared" si="86"/>
        <v>43</v>
      </c>
      <c r="C708" s="244" t="str">
        <f t="shared" si="87"/>
        <v>43_UKxxx___ddmmmyy_UKy_AL_slice-media-xh</v>
      </c>
      <c r="D708" s="311"/>
      <c r="E708" s="254" t="s">
        <v>364</v>
      </c>
    </row>
    <row r="709" spans="1:9">
      <c r="A709" s="254" t="s">
        <v>7</v>
      </c>
      <c r="B709" s="265" t="str">
        <f t="shared" si="86"/>
        <v>44</v>
      </c>
      <c r="C709" s="244" t="str">
        <f t="shared" si="87"/>
        <v>44_UKxxx___ddmmmyy_UKy_AL_slice-media-xh</v>
      </c>
      <c r="D709" s="311"/>
      <c r="E709" s="254" t="s">
        <v>364</v>
      </c>
    </row>
    <row r="710" spans="1:9">
      <c r="A710" s="254" t="s">
        <v>7</v>
      </c>
      <c r="B710" s="265" t="str">
        <f t="shared" si="86"/>
        <v>45</v>
      </c>
      <c r="C710" s="244" t="str">
        <f t="shared" si="87"/>
        <v>45_UKxxx___ddmmmyy_UKy_AL_slice-media-xh</v>
      </c>
      <c r="D710" s="311"/>
      <c r="E710" s="254" t="s">
        <v>364</v>
      </c>
    </row>
    <row r="711" spans="1:9">
      <c r="A711" s="254" t="s">
        <v>7</v>
      </c>
      <c r="B711" s="265" t="str">
        <f t="shared" si="86"/>
        <v>46</v>
      </c>
      <c r="C711" s="244" t="str">
        <f t="shared" si="87"/>
        <v>46_UKxxx___ddmmmyy_UKy_AL_slice-media-xh</v>
      </c>
      <c r="D711" s="311"/>
      <c r="E711" s="254" t="s">
        <v>364</v>
      </c>
    </row>
    <row r="712" spans="1:9">
      <c r="A712" s="254" t="s">
        <v>7</v>
      </c>
      <c r="B712" s="265" t="str">
        <f t="shared" si="86"/>
        <v>47</v>
      </c>
      <c r="C712" s="244" t="str">
        <f t="shared" si="87"/>
        <v>47_UKxxx___ddmmmyy_UKy_AL_slice-media-xh</v>
      </c>
      <c r="D712" s="311"/>
      <c r="E712" s="254" t="s">
        <v>364</v>
      </c>
    </row>
    <row r="714" spans="1:9" s="260" customFormat="1">
      <c r="A714" s="250"/>
      <c r="B714" s="236" t="s">
        <v>407</v>
      </c>
      <c r="C714" s="237" t="str">
        <f>D48</f>
        <v>y</v>
      </c>
    </row>
    <row r="715" spans="1:9" s="254" customFormat="1">
      <c r="B715" s="261" t="s">
        <v>161</v>
      </c>
      <c r="C715" s="262"/>
    </row>
    <row r="716" spans="1:9">
      <c r="B716" s="171" t="s">
        <v>162</v>
      </c>
      <c r="C716" s="161"/>
    </row>
    <row r="717" spans="1:9" s="254" customFormat="1"/>
    <row r="718" spans="1:9">
      <c r="A718" s="139" t="s">
        <v>5</v>
      </c>
      <c r="B718" s="139" t="s">
        <v>26</v>
      </c>
      <c r="C718" s="125" t="s">
        <v>326</v>
      </c>
      <c r="D718" s="125" t="s">
        <v>27</v>
      </c>
      <c r="E718" s="160" t="s">
        <v>343</v>
      </c>
      <c r="F718" s="160" t="s">
        <v>341</v>
      </c>
      <c r="G718" s="157"/>
      <c r="H718" s="157"/>
      <c r="I718" s="157"/>
    </row>
    <row r="719" spans="1:9">
      <c r="A719" s="139"/>
      <c r="B719" s="139" t="s">
        <v>363</v>
      </c>
      <c r="C719" s="160" t="s">
        <v>356</v>
      </c>
      <c r="D719" s="160" t="s">
        <v>344</v>
      </c>
      <c r="E719" s="161"/>
      <c r="F719" s="161"/>
      <c r="G719" s="157"/>
      <c r="H719" s="157"/>
      <c r="I719" s="157"/>
    </row>
    <row r="720" spans="1:9">
      <c r="A720" s="139"/>
      <c r="B720" s="139" t="s">
        <v>364</v>
      </c>
      <c r="C720" s="160" t="s">
        <v>356</v>
      </c>
      <c r="D720" s="160" t="s">
        <v>344</v>
      </c>
      <c r="E720" s="161"/>
      <c r="F720" s="161"/>
      <c r="G720" s="157"/>
      <c r="H720" s="157"/>
      <c r="I720" s="157"/>
    </row>
    <row r="721" spans="1:26">
      <c r="A721" s="139"/>
      <c r="B721" s="139"/>
      <c r="C721" s="160"/>
      <c r="D721" s="160"/>
      <c r="G721" s="157"/>
      <c r="H721" s="157"/>
      <c r="I721" s="157"/>
    </row>
    <row r="722" spans="1:26" s="254" customFormat="1"/>
    <row r="723" spans="1:26" s="254" customFormat="1" ht="39.950000000000003" customHeight="1">
      <c r="A723" s="254" t="s">
        <v>5</v>
      </c>
      <c r="B723" s="263"/>
      <c r="C723" s="255" t="s">
        <v>42</v>
      </c>
      <c r="G723" s="187" t="str">
        <f>IF(G725="","","#sample%child.id=-acetone-FTMS_A; #.replicate=1;#%type=""analytical"";#.weight; #%units=g;*#protocol.id=acetone_extraction; #sample.type=media_extract")</f>
        <v/>
      </c>
      <c r="H723" s="254" t="str">
        <f>IF(G725="","","*#protocol.id")</f>
        <v/>
      </c>
      <c r="I723" s="206" t="str">
        <f>IF(G725="","","#sample.status")</f>
        <v/>
      </c>
      <c r="J723" s="187" t="str">
        <f>IF(J725="","","#sample%child.id=-acetone-FTMS_B; #.replicate=2;#%type=""analytical"";#.weight; #%units=g;*#protocol.id=acetone_extraction; #sample.type=media_extract")</f>
        <v/>
      </c>
      <c r="K723" s="254" t="str">
        <f>IF(J725="","","*#protocol.id")</f>
        <v/>
      </c>
      <c r="L723" s="206" t="str">
        <f>IF(J725="","","#sample.status")</f>
        <v/>
      </c>
      <c r="M723" s="187" t="str">
        <f>IF(M725="","","#sample%child.id=-acetone-ICMS_A;#.replicate=1; #%type=""analytical"";#.weight; #%units=g;*#protocol.id=acetone_extraction; #sample.type=media_extract")</f>
        <v/>
      </c>
      <c r="N723" s="254" t="str">
        <f>IF(M725="","","*#protocol.id")</f>
        <v/>
      </c>
      <c r="O723" s="206" t="str">
        <f>IF(M725="","","#sample.status")</f>
        <v/>
      </c>
      <c r="P723" s="187" t="str">
        <f>IF(P725="","","#sample%child.id=-acetone-NMR_A;#.replicate=1; #%type=""analytical"";#.weight; #%units=g;*#protocol.id=acetone_extraction; #sample.type=media_extract")</f>
        <v/>
      </c>
      <c r="Q723" s="254" t="str">
        <f>IF(P725="","","*#protocol.id")</f>
        <v/>
      </c>
      <c r="R723" s="206" t="str">
        <f>IF(P725="","","#sample.status")</f>
        <v/>
      </c>
      <c r="S723" s="187" t="str">
        <f>IF(S725="","","#sample%child.id=-acetone-NMR_B;#.replicate=2; #%type=""analytical"";#.weight; #%units=g;*#protocol.id=acetone_extraction; #sample.type=media_extract")</f>
        <v/>
      </c>
      <c r="T723" s="254" t="str">
        <f>IF(S725="","","*#protocol.id")</f>
        <v/>
      </c>
      <c r="U723" s="206" t="str">
        <f>IF(S725="","","#sample.status")</f>
        <v/>
      </c>
    </row>
    <row r="724" spans="1:26" s="254" customFormat="1" ht="36" customHeight="1">
      <c r="A724" s="254" t="s">
        <v>7</v>
      </c>
      <c r="B724" s="255" t="s">
        <v>33</v>
      </c>
      <c r="C724" s="264" t="s">
        <v>43</v>
      </c>
      <c r="D724" s="255" t="s">
        <v>454</v>
      </c>
      <c r="E724" s="255" t="s">
        <v>455</v>
      </c>
      <c r="F724" s="255" t="s">
        <v>456</v>
      </c>
      <c r="G724" s="255" t="s">
        <v>457</v>
      </c>
      <c r="H724" s="254" t="s">
        <v>353</v>
      </c>
      <c r="I724" s="206" t="s">
        <v>406</v>
      </c>
      <c r="J724" s="255" t="s">
        <v>458</v>
      </c>
      <c r="K724" s="254" t="s">
        <v>353</v>
      </c>
      <c r="L724" s="206" t="s">
        <v>406</v>
      </c>
      <c r="M724" s="255" t="s">
        <v>459</v>
      </c>
      <c r="N724" s="254" t="s">
        <v>353</v>
      </c>
      <c r="O724" s="206" t="s">
        <v>406</v>
      </c>
      <c r="P724" s="255" t="s">
        <v>460</v>
      </c>
      <c r="Q724" s="254" t="s">
        <v>353</v>
      </c>
      <c r="R724" s="206" t="s">
        <v>406</v>
      </c>
      <c r="S724" s="255" t="s">
        <v>461</v>
      </c>
      <c r="T724" s="254" t="s">
        <v>353</v>
      </c>
      <c r="U724" s="206" t="s">
        <v>406</v>
      </c>
      <c r="V724" s="255" t="s">
        <v>63</v>
      </c>
      <c r="W724" s="255" t="s">
        <v>145</v>
      </c>
      <c r="X724" s="255" t="s">
        <v>465</v>
      </c>
      <c r="Y724" s="255" t="s">
        <v>463</v>
      </c>
      <c r="Z724" s="255" t="s">
        <v>464</v>
      </c>
    </row>
    <row r="725" spans="1:26" s="254" customFormat="1">
      <c r="A725" s="175" t="str">
        <f t="shared" ref="A725:A758" si="88">IF(A137="#ignore","#ignore","")</f>
        <v/>
      </c>
      <c r="B725" s="265" t="str">
        <f t="shared" ref="B725:B758" si="89">B86</f>
        <v>01</v>
      </c>
      <c r="C725" s="244" t="str">
        <f t="shared" ref="C725:C758" si="90">CONCATENATE(C137,"-media-",C$714,"h")</f>
        <v>01_UKxxx_CA_13C6Glc_Ctl_ddmmmyy_UKy_AL_slice-media-yh</v>
      </c>
      <c r="D725" s="310"/>
      <c r="E725" s="310"/>
      <c r="F725" s="266">
        <f>E725-D725</f>
        <v>0</v>
      </c>
      <c r="G725" s="311"/>
      <c r="H725" s="254" t="s">
        <v>363</v>
      </c>
      <c r="J725" s="311"/>
      <c r="K725" s="254" t="s">
        <v>363</v>
      </c>
      <c r="M725" s="310"/>
      <c r="N725" s="254" t="s">
        <v>363</v>
      </c>
      <c r="P725" s="311"/>
      <c r="Q725" s="254" t="s">
        <v>363</v>
      </c>
      <c r="S725" s="311"/>
      <c r="T725" s="254" t="s">
        <v>363</v>
      </c>
      <c r="V725" s="219">
        <f t="shared" ref="V725:V758" si="91">(F725-G725-J725-M725)</f>
        <v>0</v>
      </c>
      <c r="W725" s="267">
        <f>V725/2</f>
        <v>0</v>
      </c>
      <c r="X725" s="267" t="e">
        <f t="shared" ref="X725:X758" si="92">M725/F725</f>
        <v>#DIV/0!</v>
      </c>
      <c r="Y725" s="267" t="e">
        <f t="shared" ref="Y725:Y758" si="93">P725/F725</f>
        <v>#DIV/0!</v>
      </c>
      <c r="Z725" s="267" t="e">
        <f t="shared" ref="Z725:Z758" si="94">S725/F725</f>
        <v>#DIV/0!</v>
      </c>
    </row>
    <row r="726" spans="1:26" s="254" customFormat="1">
      <c r="A726" s="175" t="str">
        <f t="shared" si="88"/>
        <v/>
      </c>
      <c r="B726" s="265" t="str">
        <f t="shared" si="89"/>
        <v>02</v>
      </c>
      <c r="C726" s="244" t="str">
        <f t="shared" si="90"/>
        <v>02_UKxxx_CA_13C6Glc_Ctl_ddmmmyy_UKy_AL_slice-media-yh</v>
      </c>
      <c r="D726" s="310"/>
      <c r="E726" s="310"/>
      <c r="F726" s="266">
        <f t="shared" ref="F726:F758" si="95">E726-D726</f>
        <v>0</v>
      </c>
      <c r="G726" s="311"/>
      <c r="H726" s="254" t="s">
        <v>363</v>
      </c>
      <c r="J726" s="311"/>
      <c r="K726" s="254" t="s">
        <v>363</v>
      </c>
      <c r="M726" s="310"/>
      <c r="N726" s="254" t="s">
        <v>363</v>
      </c>
      <c r="P726" s="311"/>
      <c r="Q726" s="254" t="s">
        <v>363</v>
      </c>
      <c r="S726" s="311"/>
      <c r="T726" s="254" t="s">
        <v>363</v>
      </c>
      <c r="V726" s="219">
        <f t="shared" si="91"/>
        <v>0</v>
      </c>
      <c r="W726" s="267">
        <f t="shared" ref="W726:W758" si="96">V726/2</f>
        <v>0</v>
      </c>
      <c r="X726" s="267" t="e">
        <f t="shared" si="92"/>
        <v>#DIV/0!</v>
      </c>
      <c r="Y726" s="267" t="e">
        <f t="shared" si="93"/>
        <v>#DIV/0!</v>
      </c>
      <c r="Z726" s="267" t="e">
        <f t="shared" si="94"/>
        <v>#DIV/0!</v>
      </c>
    </row>
    <row r="727" spans="1:26" s="254" customFormat="1">
      <c r="A727" s="175" t="str">
        <f t="shared" si="88"/>
        <v/>
      </c>
      <c r="B727" s="265" t="str">
        <f t="shared" si="89"/>
        <v>03</v>
      </c>
      <c r="C727" s="244" t="str">
        <f t="shared" si="90"/>
        <v>03_UKxxx_CA_13C6Glc_100ugWGP_ddmmmyy_UKy_AL_slice-media-yh</v>
      </c>
      <c r="D727" s="310"/>
      <c r="E727" s="310"/>
      <c r="F727" s="266">
        <f t="shared" si="95"/>
        <v>0</v>
      </c>
      <c r="G727" s="311"/>
      <c r="H727" s="254" t="s">
        <v>363</v>
      </c>
      <c r="J727" s="311"/>
      <c r="K727" s="254" t="s">
        <v>363</v>
      </c>
      <c r="M727" s="310"/>
      <c r="N727" s="254" t="s">
        <v>363</v>
      </c>
      <c r="P727" s="311"/>
      <c r="Q727" s="254" t="s">
        <v>363</v>
      </c>
      <c r="S727" s="311"/>
      <c r="T727" s="254" t="s">
        <v>363</v>
      </c>
      <c r="V727" s="219">
        <f t="shared" si="91"/>
        <v>0</v>
      </c>
      <c r="W727" s="267">
        <f t="shared" si="96"/>
        <v>0</v>
      </c>
      <c r="X727" s="267" t="e">
        <f t="shared" si="92"/>
        <v>#DIV/0!</v>
      </c>
      <c r="Y727" s="267" t="e">
        <f t="shared" si="93"/>
        <v>#DIV/0!</v>
      </c>
      <c r="Z727" s="267" t="e">
        <f t="shared" si="94"/>
        <v>#DIV/0!</v>
      </c>
    </row>
    <row r="728" spans="1:26" s="254" customFormat="1">
      <c r="A728" s="175" t="str">
        <f t="shared" si="88"/>
        <v/>
      </c>
      <c r="B728" s="265" t="str">
        <f t="shared" si="89"/>
        <v>04</v>
      </c>
      <c r="C728" s="244" t="str">
        <f t="shared" si="90"/>
        <v>04_UKxxx_CA_13C6Glc_100ugWGP_ddmmmyy_UKy_AL_slice-media-yh</v>
      </c>
      <c r="D728" s="310"/>
      <c r="E728" s="310"/>
      <c r="F728" s="266">
        <f t="shared" si="95"/>
        <v>0</v>
      </c>
      <c r="G728" s="311"/>
      <c r="H728" s="254" t="s">
        <v>363</v>
      </c>
      <c r="J728" s="311"/>
      <c r="K728" s="254" t="s">
        <v>363</v>
      </c>
      <c r="M728" s="310"/>
      <c r="N728" s="254" t="s">
        <v>363</v>
      </c>
      <c r="P728" s="311"/>
      <c r="Q728" s="254" t="s">
        <v>363</v>
      </c>
      <c r="S728" s="311"/>
      <c r="T728" s="254" t="s">
        <v>363</v>
      </c>
      <c r="V728" s="219">
        <f t="shared" si="91"/>
        <v>0</v>
      </c>
      <c r="W728" s="267">
        <f t="shared" si="96"/>
        <v>0</v>
      </c>
      <c r="X728" s="267" t="e">
        <f t="shared" si="92"/>
        <v>#DIV/0!</v>
      </c>
      <c r="Y728" s="267" t="e">
        <f t="shared" si="93"/>
        <v>#DIV/0!</v>
      </c>
      <c r="Z728" s="267" t="e">
        <f t="shared" si="94"/>
        <v>#DIV/0!</v>
      </c>
    </row>
    <row r="729" spans="1:26" s="254" customFormat="1">
      <c r="A729" s="175" t="str">
        <f t="shared" si="88"/>
        <v/>
      </c>
      <c r="B729" s="265" t="str">
        <f t="shared" si="89"/>
        <v>05</v>
      </c>
      <c r="C729" s="244" t="str">
        <f t="shared" si="90"/>
        <v>05_UKxxx_CA_13C6Glc_100ugWGP_ddmmmyy_UKy_AL_slice-media-yh</v>
      </c>
      <c r="D729" s="310"/>
      <c r="E729" s="310"/>
      <c r="F729" s="266">
        <f t="shared" si="95"/>
        <v>0</v>
      </c>
      <c r="G729" s="311"/>
      <c r="H729" s="254" t="s">
        <v>363</v>
      </c>
      <c r="J729" s="311"/>
      <c r="K729" s="254" t="s">
        <v>363</v>
      </c>
      <c r="M729" s="310"/>
      <c r="N729" s="254" t="s">
        <v>363</v>
      </c>
      <c r="P729" s="311"/>
      <c r="Q729" s="254" t="s">
        <v>363</v>
      </c>
      <c r="S729" s="311"/>
      <c r="T729" s="254" t="s">
        <v>363</v>
      </c>
      <c r="V729" s="219">
        <f t="shared" si="91"/>
        <v>0</v>
      </c>
      <c r="W729" s="267">
        <f t="shared" si="96"/>
        <v>0</v>
      </c>
      <c r="X729" s="267" t="e">
        <f t="shared" si="92"/>
        <v>#DIV/0!</v>
      </c>
      <c r="Y729" s="267" t="e">
        <f t="shared" si="93"/>
        <v>#DIV/0!</v>
      </c>
      <c r="Z729" s="267" t="e">
        <f t="shared" si="94"/>
        <v>#DIV/0!</v>
      </c>
    </row>
    <row r="730" spans="1:26" s="254" customFormat="1">
      <c r="A730" s="175" t="str">
        <f t="shared" si="88"/>
        <v>#ignore</v>
      </c>
      <c r="B730" s="265" t="str">
        <f t="shared" si="89"/>
        <v>06</v>
      </c>
      <c r="C730" s="244" t="str">
        <f t="shared" si="90"/>
        <v>06_UKxxx___ddmmmyy_UKy_AL_slice-media-yh</v>
      </c>
      <c r="D730" s="310"/>
      <c r="E730" s="310"/>
      <c r="F730" s="266">
        <f t="shared" si="95"/>
        <v>0</v>
      </c>
      <c r="G730" s="311"/>
      <c r="H730" s="254" t="s">
        <v>363</v>
      </c>
      <c r="J730" s="311"/>
      <c r="K730" s="254" t="s">
        <v>363</v>
      </c>
      <c r="M730" s="310"/>
      <c r="N730" s="254" t="s">
        <v>363</v>
      </c>
      <c r="P730" s="311"/>
      <c r="Q730" s="254" t="s">
        <v>363</v>
      </c>
      <c r="S730" s="311"/>
      <c r="T730" s="254" t="s">
        <v>363</v>
      </c>
      <c r="V730" s="219">
        <f t="shared" si="91"/>
        <v>0</v>
      </c>
      <c r="W730" s="267">
        <f t="shared" si="96"/>
        <v>0</v>
      </c>
      <c r="X730" s="267" t="e">
        <f t="shared" si="92"/>
        <v>#DIV/0!</v>
      </c>
      <c r="Y730" s="267" t="e">
        <f t="shared" si="93"/>
        <v>#DIV/0!</v>
      </c>
      <c r="Z730" s="267" t="e">
        <f t="shared" si="94"/>
        <v>#DIV/0!</v>
      </c>
    </row>
    <row r="731" spans="1:26" s="254" customFormat="1">
      <c r="A731" s="175" t="str">
        <f t="shared" si="88"/>
        <v>#ignore</v>
      </c>
      <c r="B731" s="265" t="str">
        <f t="shared" si="89"/>
        <v>07</v>
      </c>
      <c r="C731" s="244" t="str">
        <f t="shared" si="90"/>
        <v>07_UKxxx___ddmmmyy_UKy_AL_slice-media-yh</v>
      </c>
      <c r="D731" s="310"/>
      <c r="E731" s="310"/>
      <c r="F731" s="266">
        <f t="shared" si="95"/>
        <v>0</v>
      </c>
      <c r="G731" s="311"/>
      <c r="H731" s="254" t="s">
        <v>363</v>
      </c>
      <c r="J731" s="311"/>
      <c r="K731" s="254" t="s">
        <v>363</v>
      </c>
      <c r="M731" s="310"/>
      <c r="N731" s="254" t="s">
        <v>363</v>
      </c>
      <c r="P731" s="311"/>
      <c r="Q731" s="254" t="s">
        <v>363</v>
      </c>
      <c r="S731" s="311"/>
      <c r="T731" s="254" t="s">
        <v>363</v>
      </c>
      <c r="V731" s="219">
        <f t="shared" si="91"/>
        <v>0</v>
      </c>
      <c r="W731" s="267">
        <f t="shared" si="96"/>
        <v>0</v>
      </c>
      <c r="X731" s="267" t="e">
        <f t="shared" si="92"/>
        <v>#DIV/0!</v>
      </c>
      <c r="Y731" s="267" t="e">
        <f t="shared" si="93"/>
        <v>#DIV/0!</v>
      </c>
      <c r="Z731" s="267" t="e">
        <f t="shared" si="94"/>
        <v>#DIV/0!</v>
      </c>
    </row>
    <row r="732" spans="1:26" s="254" customFormat="1">
      <c r="A732" s="175" t="str">
        <f t="shared" si="88"/>
        <v>#ignore</v>
      </c>
      <c r="B732" s="265" t="str">
        <f t="shared" si="89"/>
        <v>08</v>
      </c>
      <c r="C732" s="244" t="str">
        <f t="shared" si="90"/>
        <v>08_UKxxx___ddmmmyy_UKy_AL_slice-media-yh</v>
      </c>
      <c r="D732" s="310"/>
      <c r="E732" s="310"/>
      <c r="F732" s="266">
        <f t="shared" si="95"/>
        <v>0</v>
      </c>
      <c r="G732" s="311"/>
      <c r="H732" s="254" t="s">
        <v>363</v>
      </c>
      <c r="J732" s="311"/>
      <c r="K732" s="254" t="s">
        <v>363</v>
      </c>
      <c r="M732" s="310"/>
      <c r="N732" s="254" t="s">
        <v>363</v>
      </c>
      <c r="P732" s="311"/>
      <c r="Q732" s="254" t="s">
        <v>363</v>
      </c>
      <c r="S732" s="311"/>
      <c r="T732" s="254" t="s">
        <v>363</v>
      </c>
      <c r="V732" s="219">
        <f t="shared" si="91"/>
        <v>0</v>
      </c>
      <c r="W732" s="267">
        <f t="shared" si="96"/>
        <v>0</v>
      </c>
      <c r="X732" s="267" t="e">
        <f t="shared" si="92"/>
        <v>#DIV/0!</v>
      </c>
      <c r="Y732" s="267" t="e">
        <f t="shared" si="93"/>
        <v>#DIV/0!</v>
      </c>
      <c r="Z732" s="267" t="e">
        <f t="shared" si="94"/>
        <v>#DIV/0!</v>
      </c>
    </row>
    <row r="733" spans="1:26" s="254" customFormat="1">
      <c r="A733" s="175" t="str">
        <f t="shared" si="88"/>
        <v>#ignore</v>
      </c>
      <c r="B733" s="265" t="str">
        <f t="shared" si="89"/>
        <v>09</v>
      </c>
      <c r="C733" s="244" t="str">
        <f t="shared" si="90"/>
        <v>09_UKxxx___ddmmmyy_UKy_AL_slice-media-yh</v>
      </c>
      <c r="D733" s="310"/>
      <c r="E733" s="310"/>
      <c r="F733" s="266">
        <f t="shared" si="95"/>
        <v>0</v>
      </c>
      <c r="G733" s="311"/>
      <c r="H733" s="254" t="s">
        <v>363</v>
      </c>
      <c r="J733" s="311"/>
      <c r="K733" s="254" t="s">
        <v>363</v>
      </c>
      <c r="M733" s="310"/>
      <c r="N733" s="254" t="s">
        <v>363</v>
      </c>
      <c r="P733" s="311"/>
      <c r="Q733" s="254" t="s">
        <v>363</v>
      </c>
      <c r="S733" s="311"/>
      <c r="T733" s="254" t="s">
        <v>363</v>
      </c>
      <c r="V733" s="219">
        <f t="shared" si="91"/>
        <v>0</v>
      </c>
      <c r="W733" s="267">
        <f t="shared" si="96"/>
        <v>0</v>
      </c>
      <c r="X733" s="267" t="e">
        <f t="shared" si="92"/>
        <v>#DIV/0!</v>
      </c>
      <c r="Y733" s="267" t="e">
        <f t="shared" si="93"/>
        <v>#DIV/0!</v>
      </c>
      <c r="Z733" s="267" t="e">
        <f t="shared" si="94"/>
        <v>#DIV/0!</v>
      </c>
    </row>
    <row r="734" spans="1:26" s="254" customFormat="1">
      <c r="A734" s="175" t="str">
        <f t="shared" si="88"/>
        <v>#ignore</v>
      </c>
      <c r="B734" s="265" t="str">
        <f t="shared" si="89"/>
        <v>10</v>
      </c>
      <c r="C734" s="244" t="str">
        <f t="shared" si="90"/>
        <v>10_UKxxx___ddmmmyy_UKy_AL_slice-media-yh</v>
      </c>
      <c r="D734" s="310"/>
      <c r="E734" s="310"/>
      <c r="F734" s="266">
        <f t="shared" si="95"/>
        <v>0</v>
      </c>
      <c r="G734" s="311"/>
      <c r="H734" s="254" t="s">
        <v>363</v>
      </c>
      <c r="J734" s="311"/>
      <c r="K734" s="254" t="s">
        <v>363</v>
      </c>
      <c r="M734" s="310"/>
      <c r="N734" s="254" t="s">
        <v>363</v>
      </c>
      <c r="P734" s="311"/>
      <c r="Q734" s="254" t="s">
        <v>363</v>
      </c>
      <c r="S734" s="311"/>
      <c r="T734" s="254" t="s">
        <v>363</v>
      </c>
      <c r="V734" s="219">
        <f t="shared" si="91"/>
        <v>0</v>
      </c>
      <c r="W734" s="267">
        <f t="shared" si="96"/>
        <v>0</v>
      </c>
      <c r="X734" s="267" t="e">
        <f t="shared" si="92"/>
        <v>#DIV/0!</v>
      </c>
      <c r="Y734" s="267" t="e">
        <f t="shared" si="93"/>
        <v>#DIV/0!</v>
      </c>
      <c r="Z734" s="267" t="e">
        <f t="shared" si="94"/>
        <v>#DIV/0!</v>
      </c>
    </row>
    <row r="735" spans="1:26" s="254" customFormat="1">
      <c r="A735" s="175" t="str">
        <f t="shared" si="88"/>
        <v>#ignore</v>
      </c>
      <c r="B735" s="265" t="str">
        <f t="shared" si="89"/>
        <v>11</v>
      </c>
      <c r="C735" s="244" t="str">
        <f t="shared" si="90"/>
        <v>11_UKxxx___ddmmmyy_UKy_AL_slice-media-yh</v>
      </c>
      <c r="D735" s="310"/>
      <c r="E735" s="310"/>
      <c r="F735" s="266">
        <f t="shared" si="95"/>
        <v>0</v>
      </c>
      <c r="G735" s="311"/>
      <c r="H735" s="254" t="s">
        <v>363</v>
      </c>
      <c r="J735" s="311"/>
      <c r="K735" s="254" t="s">
        <v>363</v>
      </c>
      <c r="M735" s="310"/>
      <c r="N735" s="254" t="s">
        <v>363</v>
      </c>
      <c r="P735" s="311"/>
      <c r="Q735" s="254" t="s">
        <v>363</v>
      </c>
      <c r="S735" s="311"/>
      <c r="T735" s="254" t="s">
        <v>363</v>
      </c>
      <c r="V735" s="219">
        <f t="shared" si="91"/>
        <v>0</v>
      </c>
      <c r="W735" s="267">
        <f t="shared" si="96"/>
        <v>0</v>
      </c>
      <c r="X735" s="267" t="e">
        <f t="shared" si="92"/>
        <v>#DIV/0!</v>
      </c>
      <c r="Y735" s="267" t="e">
        <f t="shared" si="93"/>
        <v>#DIV/0!</v>
      </c>
      <c r="Z735" s="267" t="e">
        <f t="shared" si="94"/>
        <v>#DIV/0!</v>
      </c>
    </row>
    <row r="736" spans="1:26" s="254" customFormat="1">
      <c r="A736" s="175" t="str">
        <f t="shared" si="88"/>
        <v>#ignore</v>
      </c>
      <c r="B736" s="265" t="str">
        <f t="shared" si="89"/>
        <v>12</v>
      </c>
      <c r="C736" s="244" t="str">
        <f t="shared" si="90"/>
        <v>12_UKxxx___ddmmmyy_UKy_AL_slice-media-yh</v>
      </c>
      <c r="D736" s="310"/>
      <c r="E736" s="310"/>
      <c r="F736" s="266">
        <f t="shared" si="95"/>
        <v>0</v>
      </c>
      <c r="G736" s="311"/>
      <c r="H736" s="254" t="s">
        <v>363</v>
      </c>
      <c r="J736" s="311"/>
      <c r="K736" s="254" t="s">
        <v>363</v>
      </c>
      <c r="M736" s="310"/>
      <c r="N736" s="254" t="s">
        <v>363</v>
      </c>
      <c r="P736" s="311"/>
      <c r="Q736" s="254" t="s">
        <v>363</v>
      </c>
      <c r="S736" s="311"/>
      <c r="T736" s="254" t="s">
        <v>363</v>
      </c>
      <c r="V736" s="219">
        <f t="shared" si="91"/>
        <v>0</v>
      </c>
      <c r="W736" s="267">
        <f t="shared" si="96"/>
        <v>0</v>
      </c>
      <c r="X736" s="267" t="e">
        <f t="shared" si="92"/>
        <v>#DIV/0!</v>
      </c>
      <c r="Y736" s="267" t="e">
        <f t="shared" si="93"/>
        <v>#DIV/0!</v>
      </c>
      <c r="Z736" s="267" t="e">
        <f t="shared" si="94"/>
        <v>#DIV/0!</v>
      </c>
    </row>
    <row r="737" spans="1:26" s="254" customFormat="1">
      <c r="A737" s="175" t="str">
        <f t="shared" si="88"/>
        <v>#ignore</v>
      </c>
      <c r="B737" s="265" t="str">
        <f t="shared" si="89"/>
        <v>13</v>
      </c>
      <c r="C737" s="244" t="str">
        <f t="shared" si="90"/>
        <v>13_UKxxx___ddmmmyy_UKy_AL_slice-media-yh</v>
      </c>
      <c r="D737" s="310"/>
      <c r="E737" s="310"/>
      <c r="F737" s="266">
        <f t="shared" si="95"/>
        <v>0</v>
      </c>
      <c r="G737" s="311"/>
      <c r="H737" s="254" t="s">
        <v>363</v>
      </c>
      <c r="J737" s="311"/>
      <c r="K737" s="254" t="s">
        <v>363</v>
      </c>
      <c r="M737" s="310"/>
      <c r="N737" s="254" t="s">
        <v>363</v>
      </c>
      <c r="P737" s="311"/>
      <c r="Q737" s="254" t="s">
        <v>363</v>
      </c>
      <c r="S737" s="311"/>
      <c r="T737" s="254" t="s">
        <v>363</v>
      </c>
      <c r="V737" s="219">
        <f t="shared" si="91"/>
        <v>0</v>
      </c>
      <c r="W737" s="267">
        <f t="shared" si="96"/>
        <v>0</v>
      </c>
      <c r="X737" s="267" t="e">
        <f t="shared" si="92"/>
        <v>#DIV/0!</v>
      </c>
      <c r="Y737" s="267" t="e">
        <f t="shared" si="93"/>
        <v>#DIV/0!</v>
      </c>
      <c r="Z737" s="267" t="e">
        <f t="shared" si="94"/>
        <v>#DIV/0!</v>
      </c>
    </row>
    <row r="738" spans="1:26" s="254" customFormat="1">
      <c r="A738" s="175" t="str">
        <f t="shared" si="88"/>
        <v>#ignore</v>
      </c>
      <c r="B738" s="265" t="str">
        <f t="shared" si="89"/>
        <v>14</v>
      </c>
      <c r="C738" s="244" t="str">
        <f t="shared" si="90"/>
        <v>14_UKxxx___ddmmmyy_UKy_AL_slice-media-yh</v>
      </c>
      <c r="D738" s="310"/>
      <c r="E738" s="310"/>
      <c r="F738" s="266">
        <f t="shared" si="95"/>
        <v>0</v>
      </c>
      <c r="G738" s="311"/>
      <c r="H738" s="254" t="s">
        <v>363</v>
      </c>
      <c r="J738" s="311"/>
      <c r="K738" s="254" t="s">
        <v>363</v>
      </c>
      <c r="M738" s="310"/>
      <c r="N738" s="254" t="s">
        <v>363</v>
      </c>
      <c r="P738" s="311"/>
      <c r="Q738" s="254" t="s">
        <v>363</v>
      </c>
      <c r="S738" s="311"/>
      <c r="T738" s="254" t="s">
        <v>363</v>
      </c>
      <c r="V738" s="219">
        <f t="shared" si="91"/>
        <v>0</v>
      </c>
      <c r="W738" s="267">
        <f t="shared" si="96"/>
        <v>0</v>
      </c>
      <c r="X738" s="267" t="e">
        <f t="shared" si="92"/>
        <v>#DIV/0!</v>
      </c>
      <c r="Y738" s="267" t="e">
        <f t="shared" si="93"/>
        <v>#DIV/0!</v>
      </c>
      <c r="Z738" s="267" t="e">
        <f t="shared" si="94"/>
        <v>#DIV/0!</v>
      </c>
    </row>
    <row r="739" spans="1:26" s="254" customFormat="1">
      <c r="A739" s="175" t="str">
        <f t="shared" si="88"/>
        <v>#ignore</v>
      </c>
      <c r="B739" s="265" t="str">
        <f t="shared" si="89"/>
        <v>15</v>
      </c>
      <c r="C739" s="244" t="str">
        <f t="shared" si="90"/>
        <v>15_UKxxx___ddmmmyy_UKy_AL_slice-media-yh</v>
      </c>
      <c r="D739" s="310"/>
      <c r="E739" s="310"/>
      <c r="F739" s="266">
        <f t="shared" si="95"/>
        <v>0</v>
      </c>
      <c r="G739" s="311"/>
      <c r="H739" s="254" t="s">
        <v>363</v>
      </c>
      <c r="J739" s="311"/>
      <c r="K739" s="254" t="s">
        <v>363</v>
      </c>
      <c r="M739" s="310"/>
      <c r="N739" s="254" t="s">
        <v>363</v>
      </c>
      <c r="P739" s="311"/>
      <c r="Q739" s="254" t="s">
        <v>363</v>
      </c>
      <c r="S739" s="311"/>
      <c r="T739" s="254" t="s">
        <v>363</v>
      </c>
      <c r="V739" s="219">
        <f t="shared" si="91"/>
        <v>0</v>
      </c>
      <c r="W739" s="267">
        <f t="shared" si="96"/>
        <v>0</v>
      </c>
      <c r="X739" s="267" t="e">
        <f t="shared" si="92"/>
        <v>#DIV/0!</v>
      </c>
      <c r="Y739" s="267" t="e">
        <f t="shared" si="93"/>
        <v>#DIV/0!</v>
      </c>
      <c r="Z739" s="267" t="e">
        <f t="shared" si="94"/>
        <v>#DIV/0!</v>
      </c>
    </row>
    <row r="740" spans="1:26" s="254" customFormat="1">
      <c r="A740" s="175" t="str">
        <f t="shared" si="88"/>
        <v>#ignore</v>
      </c>
      <c r="B740" s="265" t="str">
        <f t="shared" si="89"/>
        <v>16</v>
      </c>
      <c r="C740" s="244" t="str">
        <f t="shared" si="90"/>
        <v>16_UKxxx___ddmmmyy_UKy_AL_slice-media-yh</v>
      </c>
      <c r="D740" s="310"/>
      <c r="E740" s="310"/>
      <c r="F740" s="266">
        <f t="shared" si="95"/>
        <v>0</v>
      </c>
      <c r="G740" s="311"/>
      <c r="H740" s="254" t="s">
        <v>363</v>
      </c>
      <c r="J740" s="311"/>
      <c r="K740" s="254" t="s">
        <v>363</v>
      </c>
      <c r="M740" s="310"/>
      <c r="N740" s="254" t="s">
        <v>363</v>
      </c>
      <c r="P740" s="311"/>
      <c r="Q740" s="254" t="s">
        <v>363</v>
      </c>
      <c r="S740" s="311"/>
      <c r="T740" s="254" t="s">
        <v>363</v>
      </c>
      <c r="V740" s="219">
        <f t="shared" si="91"/>
        <v>0</v>
      </c>
      <c r="W740" s="267">
        <f t="shared" si="96"/>
        <v>0</v>
      </c>
      <c r="X740" s="267" t="e">
        <f t="shared" si="92"/>
        <v>#DIV/0!</v>
      </c>
      <c r="Y740" s="267" t="e">
        <f t="shared" si="93"/>
        <v>#DIV/0!</v>
      </c>
      <c r="Z740" s="267" t="e">
        <f t="shared" si="94"/>
        <v>#DIV/0!</v>
      </c>
    </row>
    <row r="741" spans="1:26" s="254" customFormat="1">
      <c r="A741" s="175" t="str">
        <f t="shared" si="88"/>
        <v>#ignore</v>
      </c>
      <c r="B741" s="265" t="str">
        <f t="shared" si="89"/>
        <v>17</v>
      </c>
      <c r="C741" s="244" t="str">
        <f t="shared" si="90"/>
        <v>17_UKxxx___ddmmmyy_UKy_AL_slice-media-yh</v>
      </c>
      <c r="D741" s="310"/>
      <c r="E741" s="310"/>
      <c r="F741" s="266">
        <f t="shared" si="95"/>
        <v>0</v>
      </c>
      <c r="G741" s="311"/>
      <c r="H741" s="254" t="s">
        <v>363</v>
      </c>
      <c r="J741" s="311"/>
      <c r="K741" s="254" t="s">
        <v>363</v>
      </c>
      <c r="M741" s="310"/>
      <c r="N741" s="254" t="s">
        <v>363</v>
      </c>
      <c r="P741" s="311"/>
      <c r="Q741" s="254" t="s">
        <v>363</v>
      </c>
      <c r="S741" s="311"/>
      <c r="T741" s="254" t="s">
        <v>363</v>
      </c>
      <c r="V741" s="219">
        <f t="shared" si="91"/>
        <v>0</v>
      </c>
      <c r="W741" s="267">
        <f t="shared" si="96"/>
        <v>0</v>
      </c>
      <c r="X741" s="267" t="e">
        <f t="shared" si="92"/>
        <v>#DIV/0!</v>
      </c>
      <c r="Y741" s="267" t="e">
        <f t="shared" si="93"/>
        <v>#DIV/0!</v>
      </c>
      <c r="Z741" s="267" t="e">
        <f t="shared" si="94"/>
        <v>#DIV/0!</v>
      </c>
    </row>
    <row r="742" spans="1:26" s="254" customFormat="1">
      <c r="A742" s="175" t="str">
        <f t="shared" si="88"/>
        <v/>
      </c>
      <c r="B742" s="265" t="str">
        <f t="shared" si="89"/>
        <v>31</v>
      </c>
      <c r="C742" s="244" t="str">
        <f t="shared" si="90"/>
        <v>31_UKxxx_N_13C6Glc_Ctl_ddmmmyy_UKy_AL_slice-media-yh</v>
      </c>
      <c r="D742" s="310"/>
      <c r="E742" s="310"/>
      <c r="F742" s="266">
        <f t="shared" si="95"/>
        <v>0</v>
      </c>
      <c r="G742" s="311"/>
      <c r="H742" s="254" t="s">
        <v>363</v>
      </c>
      <c r="J742" s="311"/>
      <c r="K742" s="254" t="s">
        <v>363</v>
      </c>
      <c r="M742" s="310"/>
      <c r="N742" s="254" t="s">
        <v>363</v>
      </c>
      <c r="P742" s="311"/>
      <c r="Q742" s="254" t="s">
        <v>363</v>
      </c>
      <c r="S742" s="311"/>
      <c r="T742" s="254" t="s">
        <v>363</v>
      </c>
      <c r="V742" s="219">
        <f t="shared" si="91"/>
        <v>0</v>
      </c>
      <c r="W742" s="267">
        <f t="shared" si="96"/>
        <v>0</v>
      </c>
      <c r="X742" s="267" t="e">
        <f t="shared" si="92"/>
        <v>#DIV/0!</v>
      </c>
      <c r="Y742" s="267" t="e">
        <f t="shared" si="93"/>
        <v>#DIV/0!</v>
      </c>
      <c r="Z742" s="267" t="e">
        <f t="shared" si="94"/>
        <v>#DIV/0!</v>
      </c>
    </row>
    <row r="743" spans="1:26" s="254" customFormat="1">
      <c r="A743" s="175" t="str">
        <f t="shared" si="88"/>
        <v/>
      </c>
      <c r="B743" s="265" t="str">
        <f t="shared" si="89"/>
        <v>32</v>
      </c>
      <c r="C743" s="244" t="str">
        <f t="shared" si="90"/>
        <v>32_UKxxx_N_13C6Glc_Ctl_ddmmmyy_UKy_AL_slice-media-yh</v>
      </c>
      <c r="D743" s="310"/>
      <c r="E743" s="310"/>
      <c r="F743" s="266">
        <f t="shared" si="95"/>
        <v>0</v>
      </c>
      <c r="G743" s="311"/>
      <c r="H743" s="254" t="s">
        <v>363</v>
      </c>
      <c r="J743" s="311"/>
      <c r="K743" s="254" t="s">
        <v>363</v>
      </c>
      <c r="M743" s="310"/>
      <c r="N743" s="254" t="s">
        <v>363</v>
      </c>
      <c r="P743" s="311"/>
      <c r="Q743" s="254" t="s">
        <v>363</v>
      </c>
      <c r="S743" s="311"/>
      <c r="T743" s="254" t="s">
        <v>363</v>
      </c>
      <c r="V743" s="219">
        <f t="shared" si="91"/>
        <v>0</v>
      </c>
      <c r="W743" s="267">
        <f t="shared" si="96"/>
        <v>0</v>
      </c>
      <c r="X743" s="267" t="e">
        <f t="shared" si="92"/>
        <v>#DIV/0!</v>
      </c>
      <c r="Y743" s="267" t="e">
        <f t="shared" si="93"/>
        <v>#DIV/0!</v>
      </c>
      <c r="Z743" s="267" t="e">
        <f t="shared" si="94"/>
        <v>#DIV/0!</v>
      </c>
    </row>
    <row r="744" spans="1:26" s="254" customFormat="1">
      <c r="A744" s="175" t="str">
        <f t="shared" si="88"/>
        <v/>
      </c>
      <c r="B744" s="265" t="str">
        <f t="shared" si="89"/>
        <v>33</v>
      </c>
      <c r="C744" s="244" t="str">
        <f t="shared" si="90"/>
        <v>33_UKxxx_N_13C6Glc_100ugWGP_ddmmmyy_UKy_AL_slice-media-yh</v>
      </c>
      <c r="D744" s="310"/>
      <c r="E744" s="310"/>
      <c r="F744" s="266">
        <f t="shared" si="95"/>
        <v>0</v>
      </c>
      <c r="G744" s="311"/>
      <c r="H744" s="254" t="s">
        <v>363</v>
      </c>
      <c r="J744" s="311"/>
      <c r="K744" s="254" t="s">
        <v>363</v>
      </c>
      <c r="M744" s="310"/>
      <c r="N744" s="254" t="s">
        <v>363</v>
      </c>
      <c r="P744" s="311"/>
      <c r="Q744" s="254" t="s">
        <v>363</v>
      </c>
      <c r="S744" s="311"/>
      <c r="T744" s="254" t="s">
        <v>363</v>
      </c>
      <c r="V744" s="219">
        <f t="shared" si="91"/>
        <v>0</v>
      </c>
      <c r="W744" s="267">
        <f t="shared" si="96"/>
        <v>0</v>
      </c>
      <c r="X744" s="267" t="e">
        <f t="shared" si="92"/>
        <v>#DIV/0!</v>
      </c>
      <c r="Y744" s="267" t="e">
        <f t="shared" si="93"/>
        <v>#DIV/0!</v>
      </c>
      <c r="Z744" s="267" t="e">
        <f t="shared" si="94"/>
        <v>#DIV/0!</v>
      </c>
    </row>
    <row r="745" spans="1:26" s="254" customFormat="1">
      <c r="A745" s="175" t="str">
        <f t="shared" si="88"/>
        <v/>
      </c>
      <c r="B745" s="265" t="str">
        <f t="shared" si="89"/>
        <v>34</v>
      </c>
      <c r="C745" s="244" t="str">
        <f t="shared" si="90"/>
        <v>34_UKxxx_N_13C6Glc_100ugWGP_ddmmmyy_UKy_AL_slice-media-yh</v>
      </c>
      <c r="D745" s="310"/>
      <c r="E745" s="310"/>
      <c r="F745" s="266">
        <f t="shared" si="95"/>
        <v>0</v>
      </c>
      <c r="G745" s="311"/>
      <c r="H745" s="254" t="s">
        <v>363</v>
      </c>
      <c r="J745" s="311"/>
      <c r="K745" s="254" t="s">
        <v>363</v>
      </c>
      <c r="M745" s="310"/>
      <c r="N745" s="254" t="s">
        <v>363</v>
      </c>
      <c r="P745" s="311"/>
      <c r="Q745" s="254" t="s">
        <v>363</v>
      </c>
      <c r="S745" s="311"/>
      <c r="T745" s="254" t="s">
        <v>363</v>
      </c>
      <c r="V745" s="219">
        <f t="shared" si="91"/>
        <v>0</v>
      </c>
      <c r="W745" s="267">
        <f t="shared" si="96"/>
        <v>0</v>
      </c>
      <c r="X745" s="267" t="e">
        <f t="shared" si="92"/>
        <v>#DIV/0!</v>
      </c>
      <c r="Y745" s="267" t="e">
        <f t="shared" si="93"/>
        <v>#DIV/0!</v>
      </c>
      <c r="Z745" s="267" t="e">
        <f t="shared" si="94"/>
        <v>#DIV/0!</v>
      </c>
    </row>
    <row r="746" spans="1:26" s="254" customFormat="1">
      <c r="A746" s="175" t="str">
        <f t="shared" si="88"/>
        <v/>
      </c>
      <c r="B746" s="265" t="str">
        <f t="shared" si="89"/>
        <v>35</v>
      </c>
      <c r="C746" s="244" t="str">
        <f t="shared" si="90"/>
        <v>35_UKxxx_N_13C6Glc_100ugWGP_ddmmmyy_UKy_AL_slice-media-yh</v>
      </c>
      <c r="D746" s="310"/>
      <c r="E746" s="310"/>
      <c r="F746" s="266">
        <f t="shared" si="95"/>
        <v>0</v>
      </c>
      <c r="G746" s="311"/>
      <c r="H746" s="254" t="s">
        <v>363</v>
      </c>
      <c r="J746" s="311"/>
      <c r="K746" s="254" t="s">
        <v>363</v>
      </c>
      <c r="M746" s="310"/>
      <c r="N746" s="254" t="s">
        <v>363</v>
      </c>
      <c r="P746" s="311"/>
      <c r="Q746" s="254" t="s">
        <v>363</v>
      </c>
      <c r="S746" s="311"/>
      <c r="T746" s="254" t="s">
        <v>363</v>
      </c>
      <c r="V746" s="219">
        <f t="shared" si="91"/>
        <v>0</v>
      </c>
      <c r="W746" s="267">
        <f t="shared" si="96"/>
        <v>0</v>
      </c>
      <c r="X746" s="267" t="e">
        <f t="shared" si="92"/>
        <v>#DIV/0!</v>
      </c>
      <c r="Y746" s="267" t="e">
        <f t="shared" si="93"/>
        <v>#DIV/0!</v>
      </c>
      <c r="Z746" s="267" t="e">
        <f t="shared" si="94"/>
        <v>#DIV/0!</v>
      </c>
    </row>
    <row r="747" spans="1:26" s="254" customFormat="1">
      <c r="A747" s="175" t="str">
        <f t="shared" si="88"/>
        <v>#ignore</v>
      </c>
      <c r="B747" s="265" t="str">
        <f t="shared" si="89"/>
        <v>36</v>
      </c>
      <c r="C747" s="244" t="str">
        <f t="shared" si="90"/>
        <v>36_UKxxx___ddmmmyy_UKy_AL_slice-media-yh</v>
      </c>
      <c r="D747" s="310"/>
      <c r="E747" s="310"/>
      <c r="F747" s="266">
        <f t="shared" si="95"/>
        <v>0</v>
      </c>
      <c r="G747" s="311"/>
      <c r="H747" s="254" t="s">
        <v>363</v>
      </c>
      <c r="J747" s="311"/>
      <c r="K747" s="254" t="s">
        <v>363</v>
      </c>
      <c r="M747" s="310"/>
      <c r="N747" s="254" t="s">
        <v>363</v>
      </c>
      <c r="P747" s="311"/>
      <c r="Q747" s="254" t="s">
        <v>363</v>
      </c>
      <c r="S747" s="311"/>
      <c r="T747" s="254" t="s">
        <v>363</v>
      </c>
      <c r="V747" s="219">
        <f t="shared" si="91"/>
        <v>0</v>
      </c>
      <c r="W747" s="267">
        <f t="shared" si="96"/>
        <v>0</v>
      </c>
      <c r="X747" s="267" t="e">
        <f t="shared" si="92"/>
        <v>#DIV/0!</v>
      </c>
      <c r="Y747" s="267" t="e">
        <f t="shared" si="93"/>
        <v>#DIV/0!</v>
      </c>
      <c r="Z747" s="267" t="e">
        <f t="shared" si="94"/>
        <v>#DIV/0!</v>
      </c>
    </row>
    <row r="748" spans="1:26" s="254" customFormat="1">
      <c r="A748" s="175" t="str">
        <f t="shared" si="88"/>
        <v>#ignore</v>
      </c>
      <c r="B748" s="265" t="str">
        <f t="shared" si="89"/>
        <v>37</v>
      </c>
      <c r="C748" s="244" t="str">
        <f t="shared" si="90"/>
        <v>37_UKxxx___ddmmmyy_UKy_AL_slice-media-yh</v>
      </c>
      <c r="D748" s="310"/>
      <c r="E748" s="310"/>
      <c r="F748" s="266">
        <f t="shared" si="95"/>
        <v>0</v>
      </c>
      <c r="G748" s="311"/>
      <c r="H748" s="254" t="s">
        <v>363</v>
      </c>
      <c r="J748" s="311"/>
      <c r="K748" s="254" t="s">
        <v>363</v>
      </c>
      <c r="M748" s="310"/>
      <c r="N748" s="254" t="s">
        <v>363</v>
      </c>
      <c r="P748" s="311"/>
      <c r="Q748" s="254" t="s">
        <v>363</v>
      </c>
      <c r="S748" s="311"/>
      <c r="T748" s="254" t="s">
        <v>363</v>
      </c>
      <c r="V748" s="219">
        <f t="shared" si="91"/>
        <v>0</v>
      </c>
      <c r="W748" s="267">
        <f t="shared" si="96"/>
        <v>0</v>
      </c>
      <c r="X748" s="267" t="e">
        <f t="shared" si="92"/>
        <v>#DIV/0!</v>
      </c>
      <c r="Y748" s="267" t="e">
        <f t="shared" si="93"/>
        <v>#DIV/0!</v>
      </c>
      <c r="Z748" s="267" t="e">
        <f t="shared" si="94"/>
        <v>#DIV/0!</v>
      </c>
    </row>
    <row r="749" spans="1:26" s="254" customFormat="1">
      <c r="A749" s="175" t="str">
        <f t="shared" si="88"/>
        <v>#ignore</v>
      </c>
      <c r="B749" s="265" t="str">
        <f t="shared" si="89"/>
        <v>38</v>
      </c>
      <c r="C749" s="244" t="str">
        <f t="shared" si="90"/>
        <v>38_UKxxx___ddmmmyy_UKy_AL_slice-media-yh</v>
      </c>
      <c r="D749" s="310"/>
      <c r="E749" s="310"/>
      <c r="F749" s="266">
        <f t="shared" si="95"/>
        <v>0</v>
      </c>
      <c r="G749" s="311"/>
      <c r="H749" s="254" t="s">
        <v>363</v>
      </c>
      <c r="J749" s="311"/>
      <c r="K749" s="254" t="s">
        <v>363</v>
      </c>
      <c r="M749" s="310"/>
      <c r="N749" s="254" t="s">
        <v>363</v>
      </c>
      <c r="P749" s="311"/>
      <c r="Q749" s="254" t="s">
        <v>363</v>
      </c>
      <c r="S749" s="311"/>
      <c r="T749" s="254" t="s">
        <v>363</v>
      </c>
      <c r="V749" s="219">
        <f t="shared" si="91"/>
        <v>0</v>
      </c>
      <c r="W749" s="267">
        <f t="shared" si="96"/>
        <v>0</v>
      </c>
      <c r="X749" s="267" t="e">
        <f t="shared" si="92"/>
        <v>#DIV/0!</v>
      </c>
      <c r="Y749" s="267" t="e">
        <f t="shared" si="93"/>
        <v>#DIV/0!</v>
      </c>
      <c r="Z749" s="267" t="e">
        <f t="shared" si="94"/>
        <v>#DIV/0!</v>
      </c>
    </row>
    <row r="750" spans="1:26" s="254" customFormat="1">
      <c r="A750" s="175" t="str">
        <f t="shared" si="88"/>
        <v>#ignore</v>
      </c>
      <c r="B750" s="265" t="str">
        <f t="shared" si="89"/>
        <v>39</v>
      </c>
      <c r="C750" s="244" t="str">
        <f t="shared" si="90"/>
        <v>39_UKxxx___ddmmmyy_UKy_AL_slice-media-yh</v>
      </c>
      <c r="D750" s="310"/>
      <c r="E750" s="310"/>
      <c r="F750" s="266">
        <f t="shared" si="95"/>
        <v>0</v>
      </c>
      <c r="G750" s="311"/>
      <c r="H750" s="254" t="s">
        <v>363</v>
      </c>
      <c r="J750" s="311"/>
      <c r="K750" s="254" t="s">
        <v>363</v>
      </c>
      <c r="M750" s="310"/>
      <c r="N750" s="254" t="s">
        <v>363</v>
      </c>
      <c r="P750" s="311"/>
      <c r="Q750" s="254" t="s">
        <v>363</v>
      </c>
      <c r="S750" s="311"/>
      <c r="T750" s="254" t="s">
        <v>363</v>
      </c>
      <c r="V750" s="219">
        <f t="shared" si="91"/>
        <v>0</v>
      </c>
      <c r="W750" s="267">
        <f t="shared" si="96"/>
        <v>0</v>
      </c>
      <c r="X750" s="267" t="e">
        <f t="shared" si="92"/>
        <v>#DIV/0!</v>
      </c>
      <c r="Y750" s="267" t="e">
        <f t="shared" si="93"/>
        <v>#DIV/0!</v>
      </c>
      <c r="Z750" s="267" t="e">
        <f t="shared" si="94"/>
        <v>#DIV/0!</v>
      </c>
    </row>
    <row r="751" spans="1:26" s="254" customFormat="1">
      <c r="A751" s="175" t="str">
        <f t="shared" si="88"/>
        <v>#ignore</v>
      </c>
      <c r="B751" s="265" t="str">
        <f t="shared" si="89"/>
        <v>40</v>
      </c>
      <c r="C751" s="244" t="str">
        <f t="shared" si="90"/>
        <v>40_UKxxx___ddmmmyy_UKy_AL_slice-media-yh</v>
      </c>
      <c r="D751" s="310"/>
      <c r="E751" s="310"/>
      <c r="F751" s="266">
        <f t="shared" si="95"/>
        <v>0</v>
      </c>
      <c r="G751" s="311"/>
      <c r="H751" s="254" t="s">
        <v>363</v>
      </c>
      <c r="J751" s="311"/>
      <c r="K751" s="254" t="s">
        <v>363</v>
      </c>
      <c r="M751" s="310"/>
      <c r="N751" s="254" t="s">
        <v>363</v>
      </c>
      <c r="P751" s="311"/>
      <c r="Q751" s="254" t="s">
        <v>363</v>
      </c>
      <c r="S751" s="311"/>
      <c r="T751" s="254" t="s">
        <v>363</v>
      </c>
      <c r="V751" s="219">
        <f t="shared" si="91"/>
        <v>0</v>
      </c>
      <c r="W751" s="267">
        <f t="shared" si="96"/>
        <v>0</v>
      </c>
      <c r="X751" s="267" t="e">
        <f t="shared" si="92"/>
        <v>#DIV/0!</v>
      </c>
      <c r="Y751" s="267" t="e">
        <f t="shared" si="93"/>
        <v>#DIV/0!</v>
      </c>
      <c r="Z751" s="267" t="e">
        <f t="shared" si="94"/>
        <v>#DIV/0!</v>
      </c>
    </row>
    <row r="752" spans="1:26" s="254" customFormat="1">
      <c r="A752" s="175" t="str">
        <f t="shared" si="88"/>
        <v>#ignore</v>
      </c>
      <c r="B752" s="265" t="str">
        <f t="shared" si="89"/>
        <v>41</v>
      </c>
      <c r="C752" s="244" t="str">
        <f t="shared" si="90"/>
        <v>41_UKxxx___ddmmmyy_UKy_AL_slice-media-yh</v>
      </c>
      <c r="D752" s="310"/>
      <c r="E752" s="310"/>
      <c r="F752" s="266">
        <f t="shared" si="95"/>
        <v>0</v>
      </c>
      <c r="G752" s="311"/>
      <c r="H752" s="254" t="s">
        <v>363</v>
      </c>
      <c r="J752" s="311"/>
      <c r="K752" s="254" t="s">
        <v>363</v>
      </c>
      <c r="M752" s="310"/>
      <c r="N752" s="254" t="s">
        <v>363</v>
      </c>
      <c r="P752" s="311"/>
      <c r="Q752" s="254" t="s">
        <v>363</v>
      </c>
      <c r="S752" s="311"/>
      <c r="T752" s="254" t="s">
        <v>363</v>
      </c>
      <c r="V752" s="219">
        <f t="shared" si="91"/>
        <v>0</v>
      </c>
      <c r="W752" s="267">
        <f t="shared" si="96"/>
        <v>0</v>
      </c>
      <c r="X752" s="267" t="e">
        <f t="shared" si="92"/>
        <v>#DIV/0!</v>
      </c>
      <c r="Y752" s="267" t="e">
        <f t="shared" si="93"/>
        <v>#DIV/0!</v>
      </c>
      <c r="Z752" s="267" t="e">
        <f t="shared" si="94"/>
        <v>#DIV/0!</v>
      </c>
    </row>
    <row r="753" spans="1:26" s="254" customFormat="1">
      <c r="A753" s="175" t="str">
        <f t="shared" si="88"/>
        <v>#ignore</v>
      </c>
      <c r="B753" s="265" t="str">
        <f t="shared" si="89"/>
        <v>42</v>
      </c>
      <c r="C753" s="244" t="str">
        <f t="shared" si="90"/>
        <v>42_UKxxx___ddmmmyy_UKy_AL_slice-media-yh</v>
      </c>
      <c r="D753" s="310"/>
      <c r="E753" s="310"/>
      <c r="F753" s="266">
        <f t="shared" si="95"/>
        <v>0</v>
      </c>
      <c r="G753" s="311"/>
      <c r="H753" s="254" t="s">
        <v>363</v>
      </c>
      <c r="J753" s="311"/>
      <c r="K753" s="254" t="s">
        <v>363</v>
      </c>
      <c r="M753" s="310"/>
      <c r="N753" s="254" t="s">
        <v>363</v>
      </c>
      <c r="P753" s="311"/>
      <c r="Q753" s="254" t="s">
        <v>363</v>
      </c>
      <c r="S753" s="311"/>
      <c r="T753" s="254" t="s">
        <v>363</v>
      </c>
      <c r="V753" s="219">
        <f t="shared" si="91"/>
        <v>0</v>
      </c>
      <c r="W753" s="267">
        <f t="shared" si="96"/>
        <v>0</v>
      </c>
      <c r="X753" s="267" t="e">
        <f t="shared" si="92"/>
        <v>#DIV/0!</v>
      </c>
      <c r="Y753" s="267" t="e">
        <f t="shared" si="93"/>
        <v>#DIV/0!</v>
      </c>
      <c r="Z753" s="267" t="e">
        <f t="shared" si="94"/>
        <v>#DIV/0!</v>
      </c>
    </row>
    <row r="754" spans="1:26" s="254" customFormat="1">
      <c r="A754" s="175" t="str">
        <f t="shared" si="88"/>
        <v>#ignore</v>
      </c>
      <c r="B754" s="265" t="str">
        <f t="shared" si="89"/>
        <v>43</v>
      </c>
      <c r="C754" s="244" t="str">
        <f t="shared" si="90"/>
        <v>43_UKxxx___ddmmmyy_UKy_AL_slice-media-yh</v>
      </c>
      <c r="D754" s="310"/>
      <c r="E754" s="310"/>
      <c r="F754" s="266">
        <f t="shared" si="95"/>
        <v>0</v>
      </c>
      <c r="G754" s="311"/>
      <c r="H754" s="254" t="s">
        <v>363</v>
      </c>
      <c r="J754" s="311"/>
      <c r="K754" s="254" t="s">
        <v>363</v>
      </c>
      <c r="M754" s="310"/>
      <c r="N754" s="254" t="s">
        <v>363</v>
      </c>
      <c r="P754" s="311"/>
      <c r="Q754" s="254" t="s">
        <v>363</v>
      </c>
      <c r="S754" s="311"/>
      <c r="T754" s="254" t="s">
        <v>363</v>
      </c>
      <c r="V754" s="219">
        <f t="shared" si="91"/>
        <v>0</v>
      </c>
      <c r="W754" s="267">
        <f t="shared" si="96"/>
        <v>0</v>
      </c>
      <c r="X754" s="267" t="e">
        <f t="shared" si="92"/>
        <v>#DIV/0!</v>
      </c>
      <c r="Y754" s="267" t="e">
        <f t="shared" si="93"/>
        <v>#DIV/0!</v>
      </c>
      <c r="Z754" s="267" t="e">
        <f t="shared" si="94"/>
        <v>#DIV/0!</v>
      </c>
    </row>
    <row r="755" spans="1:26" s="254" customFormat="1">
      <c r="A755" s="175" t="str">
        <f t="shared" si="88"/>
        <v>#ignore</v>
      </c>
      <c r="B755" s="265" t="str">
        <f t="shared" si="89"/>
        <v>44</v>
      </c>
      <c r="C755" s="244" t="str">
        <f t="shared" si="90"/>
        <v>44_UKxxx___ddmmmyy_UKy_AL_slice-media-yh</v>
      </c>
      <c r="D755" s="310"/>
      <c r="E755" s="310"/>
      <c r="F755" s="266">
        <f t="shared" si="95"/>
        <v>0</v>
      </c>
      <c r="G755" s="311"/>
      <c r="H755" s="254" t="s">
        <v>363</v>
      </c>
      <c r="J755" s="311"/>
      <c r="K755" s="254" t="s">
        <v>363</v>
      </c>
      <c r="M755" s="310"/>
      <c r="N755" s="254" t="s">
        <v>363</v>
      </c>
      <c r="P755" s="311"/>
      <c r="Q755" s="254" t="s">
        <v>363</v>
      </c>
      <c r="S755" s="311"/>
      <c r="T755" s="254" t="s">
        <v>363</v>
      </c>
      <c r="V755" s="219">
        <f t="shared" si="91"/>
        <v>0</v>
      </c>
      <c r="W755" s="267">
        <f t="shared" si="96"/>
        <v>0</v>
      </c>
      <c r="X755" s="267" t="e">
        <f t="shared" si="92"/>
        <v>#DIV/0!</v>
      </c>
      <c r="Y755" s="267" t="e">
        <f t="shared" si="93"/>
        <v>#DIV/0!</v>
      </c>
      <c r="Z755" s="267" t="e">
        <f t="shared" si="94"/>
        <v>#DIV/0!</v>
      </c>
    </row>
    <row r="756" spans="1:26" s="254" customFormat="1">
      <c r="A756" s="175" t="str">
        <f t="shared" si="88"/>
        <v>#ignore</v>
      </c>
      <c r="B756" s="265" t="str">
        <f t="shared" si="89"/>
        <v>45</v>
      </c>
      <c r="C756" s="244" t="str">
        <f t="shared" si="90"/>
        <v>45_UKxxx___ddmmmyy_UKy_AL_slice-media-yh</v>
      </c>
      <c r="D756" s="310"/>
      <c r="E756" s="310"/>
      <c r="F756" s="266">
        <f t="shared" si="95"/>
        <v>0</v>
      </c>
      <c r="G756" s="311"/>
      <c r="H756" s="254" t="s">
        <v>363</v>
      </c>
      <c r="J756" s="311"/>
      <c r="K756" s="254" t="s">
        <v>363</v>
      </c>
      <c r="M756" s="310"/>
      <c r="N756" s="254" t="s">
        <v>363</v>
      </c>
      <c r="P756" s="311"/>
      <c r="Q756" s="254" t="s">
        <v>363</v>
      </c>
      <c r="S756" s="311"/>
      <c r="T756" s="254" t="s">
        <v>363</v>
      </c>
      <c r="V756" s="219">
        <f t="shared" si="91"/>
        <v>0</v>
      </c>
      <c r="W756" s="267">
        <f t="shared" si="96"/>
        <v>0</v>
      </c>
      <c r="X756" s="267" t="e">
        <f t="shared" si="92"/>
        <v>#DIV/0!</v>
      </c>
      <c r="Y756" s="267" t="e">
        <f t="shared" si="93"/>
        <v>#DIV/0!</v>
      </c>
      <c r="Z756" s="267" t="e">
        <f t="shared" si="94"/>
        <v>#DIV/0!</v>
      </c>
    </row>
    <row r="757" spans="1:26" s="254" customFormat="1">
      <c r="A757" s="175" t="str">
        <f t="shared" si="88"/>
        <v>#ignore</v>
      </c>
      <c r="B757" s="265" t="str">
        <f t="shared" si="89"/>
        <v>46</v>
      </c>
      <c r="C757" s="244" t="str">
        <f t="shared" si="90"/>
        <v>46_UKxxx___ddmmmyy_UKy_AL_slice-media-yh</v>
      </c>
      <c r="D757" s="310"/>
      <c r="E757" s="310"/>
      <c r="F757" s="266">
        <f t="shared" si="95"/>
        <v>0</v>
      </c>
      <c r="G757" s="311"/>
      <c r="H757" s="254" t="s">
        <v>363</v>
      </c>
      <c r="J757" s="311"/>
      <c r="K757" s="254" t="s">
        <v>363</v>
      </c>
      <c r="M757" s="310"/>
      <c r="N757" s="254" t="s">
        <v>363</v>
      </c>
      <c r="P757" s="311"/>
      <c r="Q757" s="254" t="s">
        <v>363</v>
      </c>
      <c r="S757" s="311"/>
      <c r="T757" s="254" t="s">
        <v>363</v>
      </c>
      <c r="V757" s="219">
        <f t="shared" si="91"/>
        <v>0</v>
      </c>
      <c r="W757" s="267">
        <f t="shared" si="96"/>
        <v>0</v>
      </c>
      <c r="X757" s="267" t="e">
        <f t="shared" si="92"/>
        <v>#DIV/0!</v>
      </c>
      <c r="Y757" s="267" t="e">
        <f t="shared" si="93"/>
        <v>#DIV/0!</v>
      </c>
      <c r="Z757" s="267" t="e">
        <f t="shared" si="94"/>
        <v>#DIV/0!</v>
      </c>
    </row>
    <row r="758" spans="1:26" s="254" customFormat="1">
      <c r="A758" s="175" t="str">
        <f t="shared" si="88"/>
        <v>#ignore</v>
      </c>
      <c r="B758" s="265" t="str">
        <f t="shared" si="89"/>
        <v>47</v>
      </c>
      <c r="C758" s="244" t="str">
        <f t="shared" si="90"/>
        <v>47_UKxxx___ddmmmyy_UKy_AL_slice-media-yh</v>
      </c>
      <c r="D758" s="310"/>
      <c r="E758" s="310"/>
      <c r="F758" s="266">
        <f t="shared" si="95"/>
        <v>0</v>
      </c>
      <c r="G758" s="311"/>
      <c r="H758" s="254" t="s">
        <v>363</v>
      </c>
      <c r="J758" s="311"/>
      <c r="K758" s="254" t="s">
        <v>363</v>
      </c>
      <c r="M758" s="310"/>
      <c r="N758" s="254" t="s">
        <v>363</v>
      </c>
      <c r="P758" s="311"/>
      <c r="Q758" s="254" t="s">
        <v>363</v>
      </c>
      <c r="S758" s="311"/>
      <c r="T758" s="254" t="s">
        <v>363</v>
      </c>
      <c r="V758" s="219">
        <f t="shared" si="91"/>
        <v>0</v>
      </c>
      <c r="W758" s="267">
        <f t="shared" si="96"/>
        <v>0</v>
      </c>
      <c r="X758" s="267" t="e">
        <f t="shared" si="92"/>
        <v>#DIV/0!</v>
      </c>
      <c r="Y758" s="267" t="e">
        <f t="shared" si="93"/>
        <v>#DIV/0!</v>
      </c>
      <c r="Z758" s="267" t="e">
        <f t="shared" si="94"/>
        <v>#DIV/0!</v>
      </c>
    </row>
    <row r="759" spans="1:26" s="254" customFormat="1">
      <c r="C759" s="268"/>
      <c r="F759" s="255"/>
      <c r="G759" s="255"/>
      <c r="H759" s="255"/>
      <c r="I759" s="255"/>
      <c r="J759" s="255"/>
      <c r="K759" s="255"/>
      <c r="L759" s="255"/>
      <c r="M759" s="255"/>
    </row>
    <row r="760" spans="1:26" s="254" customFormat="1">
      <c r="B760" s="269" t="s">
        <v>69</v>
      </c>
      <c r="G760" s="255"/>
      <c r="H760" s="255"/>
      <c r="I760" s="255"/>
      <c r="J760" s="255"/>
    </row>
    <row r="761" spans="1:26" s="254" customFormat="1">
      <c r="B761" s="269"/>
      <c r="D761" s="270"/>
      <c r="G761" s="255"/>
      <c r="H761" s="255"/>
      <c r="I761" s="255"/>
      <c r="J761" s="255"/>
    </row>
    <row r="762" spans="1:26" s="254" customFormat="1" ht="36.950000000000003" customHeight="1">
      <c r="A762" s="254" t="s">
        <v>5</v>
      </c>
      <c r="C762" s="255" t="s">
        <v>42</v>
      </c>
      <c r="D762" s="255" t="str">
        <f>IF(D764="","","#sample%child.id=-lipid; #.replicate=1;#%type=""analytical""; #.weight; #%units=g;#.type=media_extract; *#protocol.id=lipid_extraction")</f>
        <v/>
      </c>
      <c r="E762" s="254" t="str">
        <f>IF(D764="","","*#protocol.id")</f>
        <v/>
      </c>
      <c r="F762" s="206" t="str">
        <f>IF(D764="","","#sample.status")</f>
        <v/>
      </c>
      <c r="G762" s="255"/>
      <c r="H762" s="255"/>
      <c r="I762" s="255"/>
      <c r="J762" s="255"/>
    </row>
    <row r="763" spans="1:26" s="254" customFormat="1">
      <c r="A763" s="254" t="s">
        <v>7</v>
      </c>
      <c r="B763" s="255" t="s">
        <v>33</v>
      </c>
      <c r="C763" s="264" t="s">
        <v>43</v>
      </c>
      <c r="D763" s="255" t="s">
        <v>71</v>
      </c>
      <c r="E763" s="254" t="s">
        <v>353</v>
      </c>
      <c r="F763" s="206" t="s">
        <v>406</v>
      </c>
      <c r="G763" s="255"/>
      <c r="H763" s="255"/>
      <c r="I763" s="255"/>
      <c r="J763" s="255"/>
    </row>
    <row r="764" spans="1:26" s="254" customFormat="1">
      <c r="A764" s="254" t="s">
        <v>7</v>
      </c>
      <c r="B764" s="265" t="str">
        <f t="shared" ref="B764:B797" si="97">B86</f>
        <v>01</v>
      </c>
      <c r="C764" s="244" t="str">
        <f>C725</f>
        <v>01_UKxxx_CA_13C6Glc_Ctl_ddmmmyy_UKy_AL_slice-media-yh</v>
      </c>
      <c r="D764" s="311"/>
      <c r="E764" s="254" t="s">
        <v>364</v>
      </c>
      <c r="G764" s="255"/>
      <c r="H764" s="255"/>
      <c r="I764" s="255"/>
      <c r="J764" s="255"/>
    </row>
    <row r="765" spans="1:26" s="254" customFormat="1">
      <c r="A765" s="254" t="s">
        <v>7</v>
      </c>
      <c r="B765" s="265" t="str">
        <f t="shared" si="97"/>
        <v>02</v>
      </c>
      <c r="C765" s="244" t="str">
        <f t="shared" ref="C765:C797" si="98">C726</f>
        <v>02_UKxxx_CA_13C6Glc_Ctl_ddmmmyy_UKy_AL_slice-media-yh</v>
      </c>
      <c r="D765" s="311"/>
      <c r="E765" s="254" t="s">
        <v>364</v>
      </c>
      <c r="G765" s="255"/>
      <c r="H765" s="255"/>
      <c r="I765" s="255"/>
      <c r="J765" s="255"/>
    </row>
    <row r="766" spans="1:26" s="254" customFormat="1">
      <c r="A766" s="254" t="s">
        <v>7</v>
      </c>
      <c r="B766" s="265" t="str">
        <f t="shared" si="97"/>
        <v>03</v>
      </c>
      <c r="C766" s="244" t="str">
        <f t="shared" si="98"/>
        <v>03_UKxxx_CA_13C6Glc_100ugWGP_ddmmmyy_UKy_AL_slice-media-yh</v>
      </c>
      <c r="D766" s="311"/>
      <c r="E766" s="254" t="s">
        <v>364</v>
      </c>
      <c r="G766" s="255"/>
      <c r="H766" s="255"/>
      <c r="I766" s="255"/>
      <c r="J766" s="255"/>
    </row>
    <row r="767" spans="1:26" s="254" customFormat="1">
      <c r="A767" s="254" t="s">
        <v>7</v>
      </c>
      <c r="B767" s="265" t="str">
        <f t="shared" si="97"/>
        <v>04</v>
      </c>
      <c r="C767" s="244" t="str">
        <f t="shared" si="98"/>
        <v>04_UKxxx_CA_13C6Glc_100ugWGP_ddmmmyy_UKy_AL_slice-media-yh</v>
      </c>
      <c r="D767" s="311"/>
      <c r="E767" s="254" t="s">
        <v>364</v>
      </c>
      <c r="G767" s="255"/>
      <c r="H767" s="255"/>
      <c r="I767" s="255"/>
      <c r="J767" s="255"/>
    </row>
    <row r="768" spans="1:26" s="254" customFormat="1">
      <c r="A768" s="254" t="s">
        <v>7</v>
      </c>
      <c r="B768" s="265" t="str">
        <f t="shared" si="97"/>
        <v>05</v>
      </c>
      <c r="C768" s="244" t="str">
        <f t="shared" si="98"/>
        <v>05_UKxxx_CA_13C6Glc_100ugWGP_ddmmmyy_UKy_AL_slice-media-yh</v>
      </c>
      <c r="D768" s="311"/>
      <c r="E768" s="254" t="s">
        <v>364</v>
      </c>
      <c r="G768" s="255"/>
      <c r="H768" s="255"/>
      <c r="I768" s="255"/>
      <c r="J768" s="255"/>
    </row>
    <row r="769" spans="1:10" s="254" customFormat="1">
      <c r="A769" s="254" t="s">
        <v>7</v>
      </c>
      <c r="B769" s="265" t="str">
        <f t="shared" si="97"/>
        <v>06</v>
      </c>
      <c r="C769" s="244" t="str">
        <f t="shared" si="98"/>
        <v>06_UKxxx___ddmmmyy_UKy_AL_slice-media-yh</v>
      </c>
      <c r="D769" s="310"/>
      <c r="E769" s="254" t="s">
        <v>364</v>
      </c>
      <c r="G769" s="255"/>
      <c r="H769" s="255"/>
      <c r="I769" s="255"/>
      <c r="J769" s="255"/>
    </row>
    <row r="770" spans="1:10" s="254" customFormat="1">
      <c r="A770" s="254" t="s">
        <v>7</v>
      </c>
      <c r="B770" s="265" t="str">
        <f t="shared" si="97"/>
        <v>07</v>
      </c>
      <c r="C770" s="244" t="str">
        <f t="shared" si="98"/>
        <v>07_UKxxx___ddmmmyy_UKy_AL_slice-media-yh</v>
      </c>
      <c r="D770" s="310"/>
      <c r="E770" s="254" t="s">
        <v>364</v>
      </c>
      <c r="G770" s="255"/>
      <c r="H770" s="255"/>
      <c r="I770" s="255"/>
      <c r="J770" s="255"/>
    </row>
    <row r="771" spans="1:10" s="254" customFormat="1">
      <c r="A771" s="254" t="s">
        <v>7</v>
      </c>
      <c r="B771" s="265" t="str">
        <f t="shared" si="97"/>
        <v>08</v>
      </c>
      <c r="C771" s="244" t="str">
        <f t="shared" si="98"/>
        <v>08_UKxxx___ddmmmyy_UKy_AL_slice-media-yh</v>
      </c>
      <c r="D771" s="310"/>
      <c r="E771" s="254" t="s">
        <v>364</v>
      </c>
      <c r="G771" s="255"/>
      <c r="H771" s="255"/>
      <c r="I771" s="255"/>
      <c r="J771" s="255"/>
    </row>
    <row r="772" spans="1:10" s="254" customFormat="1">
      <c r="A772" s="254" t="s">
        <v>7</v>
      </c>
      <c r="B772" s="265" t="str">
        <f t="shared" si="97"/>
        <v>09</v>
      </c>
      <c r="C772" s="244" t="str">
        <f t="shared" si="98"/>
        <v>09_UKxxx___ddmmmyy_UKy_AL_slice-media-yh</v>
      </c>
      <c r="D772" s="310"/>
      <c r="E772" s="254" t="s">
        <v>364</v>
      </c>
      <c r="G772" s="255"/>
      <c r="H772" s="255"/>
      <c r="I772" s="255"/>
      <c r="J772" s="255"/>
    </row>
    <row r="773" spans="1:10" s="254" customFormat="1">
      <c r="A773" s="254" t="s">
        <v>7</v>
      </c>
      <c r="B773" s="265" t="str">
        <f t="shared" si="97"/>
        <v>10</v>
      </c>
      <c r="C773" s="244" t="str">
        <f t="shared" si="98"/>
        <v>10_UKxxx___ddmmmyy_UKy_AL_slice-media-yh</v>
      </c>
      <c r="D773" s="310"/>
      <c r="E773" s="254" t="s">
        <v>364</v>
      </c>
      <c r="G773" s="255"/>
      <c r="H773" s="255"/>
      <c r="I773" s="255"/>
      <c r="J773" s="255"/>
    </row>
    <row r="774" spans="1:10" s="254" customFormat="1">
      <c r="A774" s="254" t="s">
        <v>7</v>
      </c>
      <c r="B774" s="265" t="str">
        <f t="shared" si="97"/>
        <v>11</v>
      </c>
      <c r="C774" s="244" t="str">
        <f t="shared" si="98"/>
        <v>11_UKxxx___ddmmmyy_UKy_AL_slice-media-yh</v>
      </c>
      <c r="D774" s="310"/>
      <c r="E774" s="254" t="s">
        <v>364</v>
      </c>
      <c r="G774" s="255"/>
      <c r="H774" s="255"/>
      <c r="I774" s="255"/>
      <c r="J774" s="255"/>
    </row>
    <row r="775" spans="1:10" s="254" customFormat="1">
      <c r="A775" s="254" t="s">
        <v>7</v>
      </c>
      <c r="B775" s="265" t="str">
        <f t="shared" si="97"/>
        <v>12</v>
      </c>
      <c r="C775" s="244" t="str">
        <f t="shared" si="98"/>
        <v>12_UKxxx___ddmmmyy_UKy_AL_slice-media-yh</v>
      </c>
      <c r="D775" s="310"/>
      <c r="E775" s="254" t="s">
        <v>364</v>
      </c>
      <c r="G775" s="255"/>
      <c r="H775" s="255"/>
      <c r="I775" s="255"/>
      <c r="J775" s="255"/>
    </row>
    <row r="776" spans="1:10" s="254" customFormat="1">
      <c r="A776" s="254" t="s">
        <v>7</v>
      </c>
      <c r="B776" s="265" t="str">
        <f t="shared" si="97"/>
        <v>13</v>
      </c>
      <c r="C776" s="244" t="str">
        <f t="shared" si="98"/>
        <v>13_UKxxx___ddmmmyy_UKy_AL_slice-media-yh</v>
      </c>
      <c r="D776" s="310"/>
      <c r="E776" s="254" t="s">
        <v>364</v>
      </c>
      <c r="G776" s="255"/>
      <c r="H776" s="255"/>
      <c r="I776" s="255"/>
      <c r="J776" s="255"/>
    </row>
    <row r="777" spans="1:10" s="254" customFormat="1">
      <c r="A777" s="254" t="s">
        <v>7</v>
      </c>
      <c r="B777" s="265" t="str">
        <f t="shared" si="97"/>
        <v>14</v>
      </c>
      <c r="C777" s="244" t="str">
        <f t="shared" si="98"/>
        <v>14_UKxxx___ddmmmyy_UKy_AL_slice-media-yh</v>
      </c>
      <c r="D777" s="310"/>
      <c r="E777" s="254" t="s">
        <v>364</v>
      </c>
      <c r="G777" s="255"/>
      <c r="H777" s="255"/>
      <c r="I777" s="255"/>
      <c r="J777" s="255"/>
    </row>
    <row r="778" spans="1:10" s="254" customFormat="1">
      <c r="A778" s="254" t="s">
        <v>7</v>
      </c>
      <c r="B778" s="265" t="str">
        <f t="shared" si="97"/>
        <v>15</v>
      </c>
      <c r="C778" s="244" t="str">
        <f t="shared" si="98"/>
        <v>15_UKxxx___ddmmmyy_UKy_AL_slice-media-yh</v>
      </c>
      <c r="D778" s="310"/>
      <c r="E778" s="254" t="s">
        <v>364</v>
      </c>
      <c r="G778" s="255"/>
      <c r="H778" s="255"/>
      <c r="I778" s="255"/>
      <c r="J778" s="255"/>
    </row>
    <row r="779" spans="1:10" s="254" customFormat="1">
      <c r="A779" s="254" t="s">
        <v>7</v>
      </c>
      <c r="B779" s="265" t="str">
        <f t="shared" si="97"/>
        <v>16</v>
      </c>
      <c r="C779" s="244" t="str">
        <f t="shared" si="98"/>
        <v>16_UKxxx___ddmmmyy_UKy_AL_slice-media-yh</v>
      </c>
      <c r="D779" s="310"/>
      <c r="E779" s="254" t="s">
        <v>364</v>
      </c>
      <c r="G779" s="255"/>
      <c r="H779" s="255"/>
      <c r="I779" s="255"/>
      <c r="J779" s="255"/>
    </row>
    <row r="780" spans="1:10" s="254" customFormat="1">
      <c r="A780" s="254" t="s">
        <v>7</v>
      </c>
      <c r="B780" s="265" t="str">
        <f t="shared" si="97"/>
        <v>17</v>
      </c>
      <c r="C780" s="244" t="str">
        <f t="shared" si="98"/>
        <v>17_UKxxx___ddmmmyy_UKy_AL_slice-media-yh</v>
      </c>
      <c r="D780" s="310"/>
      <c r="E780" s="254" t="s">
        <v>364</v>
      </c>
      <c r="G780" s="255"/>
      <c r="H780" s="255"/>
      <c r="I780" s="255"/>
      <c r="J780" s="255"/>
    </row>
    <row r="781" spans="1:10" s="254" customFormat="1">
      <c r="A781" s="254" t="s">
        <v>7</v>
      </c>
      <c r="B781" s="265" t="str">
        <f t="shared" si="97"/>
        <v>31</v>
      </c>
      <c r="C781" s="244" t="str">
        <f t="shared" si="98"/>
        <v>31_UKxxx_N_13C6Glc_Ctl_ddmmmyy_UKy_AL_slice-media-yh</v>
      </c>
      <c r="D781" s="310"/>
      <c r="E781" s="254" t="s">
        <v>364</v>
      </c>
    </row>
    <row r="782" spans="1:10">
      <c r="A782" s="254" t="s">
        <v>7</v>
      </c>
      <c r="B782" s="265" t="str">
        <f t="shared" si="97"/>
        <v>32</v>
      </c>
      <c r="C782" s="244" t="str">
        <f t="shared" si="98"/>
        <v>32_UKxxx_N_13C6Glc_Ctl_ddmmmyy_UKy_AL_slice-media-yh</v>
      </c>
      <c r="D782" s="310"/>
      <c r="E782" s="254" t="s">
        <v>364</v>
      </c>
    </row>
    <row r="783" spans="1:10">
      <c r="A783" s="254" t="s">
        <v>7</v>
      </c>
      <c r="B783" s="265" t="str">
        <f t="shared" si="97"/>
        <v>33</v>
      </c>
      <c r="C783" s="244" t="str">
        <f t="shared" si="98"/>
        <v>33_UKxxx_N_13C6Glc_100ugWGP_ddmmmyy_UKy_AL_slice-media-yh</v>
      </c>
      <c r="D783" s="310"/>
      <c r="E783" s="254" t="s">
        <v>364</v>
      </c>
    </row>
    <row r="784" spans="1:10">
      <c r="A784" s="254" t="s">
        <v>7</v>
      </c>
      <c r="B784" s="265" t="str">
        <f t="shared" si="97"/>
        <v>34</v>
      </c>
      <c r="C784" s="244" t="str">
        <f t="shared" si="98"/>
        <v>34_UKxxx_N_13C6Glc_100ugWGP_ddmmmyy_UKy_AL_slice-media-yh</v>
      </c>
      <c r="D784" s="311"/>
      <c r="E784" s="254" t="s">
        <v>364</v>
      </c>
    </row>
    <row r="785" spans="1:5">
      <c r="A785" s="254" t="s">
        <v>7</v>
      </c>
      <c r="B785" s="265" t="str">
        <f t="shared" si="97"/>
        <v>35</v>
      </c>
      <c r="C785" s="244" t="str">
        <f t="shared" si="98"/>
        <v>35_UKxxx_N_13C6Glc_100ugWGP_ddmmmyy_UKy_AL_slice-media-yh</v>
      </c>
      <c r="D785" s="311"/>
      <c r="E785" s="254" t="s">
        <v>364</v>
      </c>
    </row>
    <row r="786" spans="1:5">
      <c r="A786" s="254" t="s">
        <v>7</v>
      </c>
      <c r="B786" s="265" t="str">
        <f t="shared" si="97"/>
        <v>36</v>
      </c>
      <c r="C786" s="244" t="str">
        <f t="shared" si="98"/>
        <v>36_UKxxx___ddmmmyy_UKy_AL_slice-media-yh</v>
      </c>
      <c r="D786" s="311"/>
      <c r="E786" s="254" t="s">
        <v>364</v>
      </c>
    </row>
    <row r="787" spans="1:5">
      <c r="A787" s="254" t="s">
        <v>7</v>
      </c>
      <c r="B787" s="265" t="str">
        <f t="shared" si="97"/>
        <v>37</v>
      </c>
      <c r="C787" s="244" t="str">
        <f t="shared" si="98"/>
        <v>37_UKxxx___ddmmmyy_UKy_AL_slice-media-yh</v>
      </c>
      <c r="D787" s="311"/>
      <c r="E787" s="254" t="s">
        <v>364</v>
      </c>
    </row>
    <row r="788" spans="1:5">
      <c r="A788" s="254" t="s">
        <v>7</v>
      </c>
      <c r="B788" s="265" t="str">
        <f t="shared" si="97"/>
        <v>38</v>
      </c>
      <c r="C788" s="244" t="str">
        <f t="shared" si="98"/>
        <v>38_UKxxx___ddmmmyy_UKy_AL_slice-media-yh</v>
      </c>
      <c r="D788" s="311"/>
      <c r="E788" s="254" t="s">
        <v>364</v>
      </c>
    </row>
    <row r="789" spans="1:5">
      <c r="A789" s="254" t="s">
        <v>7</v>
      </c>
      <c r="B789" s="265" t="str">
        <f t="shared" si="97"/>
        <v>39</v>
      </c>
      <c r="C789" s="244" t="str">
        <f t="shared" si="98"/>
        <v>39_UKxxx___ddmmmyy_UKy_AL_slice-media-yh</v>
      </c>
      <c r="D789" s="311"/>
      <c r="E789" s="254" t="s">
        <v>364</v>
      </c>
    </row>
    <row r="790" spans="1:5">
      <c r="A790" s="254" t="s">
        <v>7</v>
      </c>
      <c r="B790" s="265" t="str">
        <f t="shared" si="97"/>
        <v>40</v>
      </c>
      <c r="C790" s="244" t="str">
        <f t="shared" si="98"/>
        <v>40_UKxxx___ddmmmyy_UKy_AL_slice-media-yh</v>
      </c>
      <c r="D790" s="311"/>
      <c r="E790" s="254" t="s">
        <v>364</v>
      </c>
    </row>
    <row r="791" spans="1:5">
      <c r="A791" s="254" t="s">
        <v>7</v>
      </c>
      <c r="B791" s="265" t="str">
        <f t="shared" si="97"/>
        <v>41</v>
      </c>
      <c r="C791" s="244" t="str">
        <f t="shared" si="98"/>
        <v>41_UKxxx___ddmmmyy_UKy_AL_slice-media-yh</v>
      </c>
      <c r="D791" s="311"/>
      <c r="E791" s="254" t="s">
        <v>364</v>
      </c>
    </row>
    <row r="792" spans="1:5">
      <c r="A792" s="254" t="s">
        <v>7</v>
      </c>
      <c r="B792" s="265" t="str">
        <f t="shared" si="97"/>
        <v>42</v>
      </c>
      <c r="C792" s="244" t="str">
        <f t="shared" si="98"/>
        <v>42_UKxxx___ddmmmyy_UKy_AL_slice-media-yh</v>
      </c>
      <c r="D792" s="311"/>
      <c r="E792" s="254" t="s">
        <v>364</v>
      </c>
    </row>
    <row r="793" spans="1:5">
      <c r="A793" s="254" t="s">
        <v>7</v>
      </c>
      <c r="B793" s="265" t="str">
        <f t="shared" si="97"/>
        <v>43</v>
      </c>
      <c r="C793" s="244" t="str">
        <f t="shared" si="98"/>
        <v>43_UKxxx___ddmmmyy_UKy_AL_slice-media-yh</v>
      </c>
      <c r="D793" s="311"/>
      <c r="E793" s="254" t="s">
        <v>364</v>
      </c>
    </row>
    <row r="794" spans="1:5">
      <c r="A794" s="254" t="s">
        <v>7</v>
      </c>
      <c r="B794" s="265" t="str">
        <f t="shared" si="97"/>
        <v>44</v>
      </c>
      <c r="C794" s="244" t="str">
        <f t="shared" si="98"/>
        <v>44_UKxxx___ddmmmyy_UKy_AL_slice-media-yh</v>
      </c>
      <c r="D794" s="311"/>
      <c r="E794" s="254" t="s">
        <v>364</v>
      </c>
    </row>
    <row r="795" spans="1:5">
      <c r="A795" s="254" t="s">
        <v>7</v>
      </c>
      <c r="B795" s="265" t="str">
        <f t="shared" si="97"/>
        <v>45</v>
      </c>
      <c r="C795" s="244" t="str">
        <f t="shared" si="98"/>
        <v>45_UKxxx___ddmmmyy_UKy_AL_slice-media-yh</v>
      </c>
      <c r="D795" s="311"/>
      <c r="E795" s="254" t="s">
        <v>364</v>
      </c>
    </row>
    <row r="796" spans="1:5">
      <c r="A796" s="254" t="s">
        <v>7</v>
      </c>
      <c r="B796" s="265" t="str">
        <f t="shared" si="97"/>
        <v>46</v>
      </c>
      <c r="C796" s="244" t="str">
        <f t="shared" si="98"/>
        <v>46_UKxxx___ddmmmyy_UKy_AL_slice-media-yh</v>
      </c>
      <c r="D796" s="311"/>
      <c r="E796" s="254" t="s">
        <v>364</v>
      </c>
    </row>
    <row r="797" spans="1:5">
      <c r="A797" s="254" t="s">
        <v>7</v>
      </c>
      <c r="B797" s="265" t="str">
        <f t="shared" si="97"/>
        <v>47</v>
      </c>
      <c r="C797" s="244" t="str">
        <f t="shared" si="98"/>
        <v>47_UKxxx___ddmmmyy_UKy_AL_slice-media-yh</v>
      </c>
      <c r="D797" s="311"/>
      <c r="E797" s="254" t="s">
        <v>364</v>
      </c>
    </row>
  </sheetData>
  <customSheetViews>
    <customSheetView guid="{CB556319-D19B-694A-968E-312916F8A53C}">
      <selection activeCell="F33" sqref="F33"/>
      <pageMargins left="0.7" right="0.7" top="0.75" bottom="0.75" header="0.3" footer="0.3"/>
      <pageSetup orientation="portrait" horizontalDpi="4294967292" verticalDpi="4294967292"/>
    </customSheetView>
  </customSheetViews>
  <phoneticPr fontId="18" type="noConversion"/>
  <dataValidations disablePrompts="1" count="5">
    <dataValidation type="list" allowBlank="1" showInputMessage="1" showErrorMessage="1" errorTitle="INVALID PROTOCOL" error="Protocol not listed in experiment list. Please use pull down list and chose a valid protocol." sqref="E86:E119">
      <formula1>$B$67:$B$74</formula1>
    </dataValidation>
    <dataValidation type="list" allowBlank="1" showInputMessage="1" showErrorMessage="1" error="INVALID ENTRY_x000d_please choose from pull down menu" sqref="Q86:Q119 AC137:AC170 AG137:AG170 AK137:AK170 AO137:AO170 AS137:AS170">
      <formula1>$G$4:$G$13</formula1>
    </dataValidation>
    <dataValidation type="list" allowBlank="1" showInputMessage="1" showErrorMessage="1" error="INVALID ENTRY_x000d_please choose from pull down menu" sqref="S86:S119">
      <formula1>$I$4:$I$13</formula1>
    </dataValidation>
    <dataValidation type="list" allowBlank="1" showInputMessage="1" showErrorMessage="1" error="INVALID ENTRY_x000d_please choose from the pulldown menu" sqref="I238:I271 L238:L271 O238:O271 R238:R271 U238:U271 X238:X271 AA238:AA271 H282:H315 F324:F357 I385:I418 L385:L418 O385:O418 R385:R418 U385:U418 F424:F457 I470:I503 L470:L503 O470:O503 R470:R503 U470:U503 F509:F542 I555:I588 L555:L588 O555:O588 R555:R588 U555:U588 F594:F627 I640:I673 L640:L673 O640:O673 R640:R673 U640:U673 F679:F712 I725:I758 L725:L758 O725:O758 R725:R758 U725:U758 F764:F797">
      <formula1>$H$4:$H$13</formula1>
    </dataValidation>
    <dataValidation type="list" allowBlank="1" showInputMessage="1" showErrorMessage="1" error="INVALID ENTRY_x000d_please choose from pulldown menu" sqref="F38 I38">
      <formula1>$G$5:$G$13</formula1>
    </dataValidation>
  </dataValidations>
  <pageMargins left="0.75" right="0.75" top="1" bottom="1" header="0.5" footer="0.5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epareLIMSUpload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2143125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39"/>
  <sheetViews>
    <sheetView workbookViewId="0"/>
  </sheetViews>
  <sheetFormatPr defaultColWidth="11" defaultRowHeight="15.75"/>
  <cols>
    <col min="2" max="2" width="33.625" customWidth="1"/>
    <col min="3" max="3" width="14.625" style="94" customWidth="1"/>
    <col min="4" max="4" width="16.125" customWidth="1"/>
    <col min="5" max="13" width="11" style="19"/>
  </cols>
  <sheetData>
    <row r="5" spans="2:13" s="98" customFormat="1" ht="18.75">
      <c r="B5" s="272" t="s">
        <v>247</v>
      </c>
      <c r="C5" s="121" t="str">
        <f>UKxxx!B3</f>
        <v>UKxxx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8.75">
      <c r="B6" s="273" t="s">
        <v>248</v>
      </c>
      <c r="C6" s="121">
        <f>'UKxxx-Master sheet'!C63</f>
        <v>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13" ht="18.75">
      <c r="B7" s="274" t="s">
        <v>162</v>
      </c>
      <c r="C7" s="122">
        <f>'UKxxx-Master sheet'!C64</f>
        <v>0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2:13" ht="18.75">
      <c r="B8" s="106"/>
      <c r="C8" s="272"/>
      <c r="D8" s="106"/>
      <c r="E8" s="106" t="s">
        <v>249</v>
      </c>
      <c r="F8" s="106"/>
      <c r="G8" s="106"/>
      <c r="H8" s="106" t="s">
        <v>38</v>
      </c>
      <c r="I8" s="106"/>
      <c r="J8" s="106"/>
      <c r="K8" s="106" t="s">
        <v>250</v>
      </c>
      <c r="L8" s="106"/>
      <c r="M8" s="106"/>
    </row>
    <row r="9" spans="2:13" ht="18.75">
      <c r="B9" s="106"/>
      <c r="C9" s="272"/>
      <c r="D9" s="272" t="s">
        <v>251</v>
      </c>
      <c r="E9" s="82" t="s">
        <v>104</v>
      </c>
      <c r="F9" s="82" t="s">
        <v>103</v>
      </c>
      <c r="G9" s="103"/>
      <c r="H9" s="82" t="s">
        <v>104</v>
      </c>
      <c r="I9" s="82" t="s">
        <v>103</v>
      </c>
      <c r="J9" s="103"/>
      <c r="K9" s="82" t="s">
        <v>104</v>
      </c>
      <c r="L9" s="82" t="s">
        <v>103</v>
      </c>
      <c r="M9" s="103"/>
    </row>
    <row r="10" spans="2:13" ht="18.75">
      <c r="B10" s="275" t="s">
        <v>252</v>
      </c>
      <c r="C10" s="101" t="s">
        <v>253</v>
      </c>
      <c r="D10" s="272" t="s">
        <v>254</v>
      </c>
      <c r="E10" s="103">
        <v>2</v>
      </c>
      <c r="F10" s="103">
        <v>2</v>
      </c>
      <c r="G10" s="103"/>
      <c r="H10" s="103">
        <v>8</v>
      </c>
      <c r="I10" s="103">
        <v>8</v>
      </c>
      <c r="J10" s="103"/>
      <c r="K10" s="103">
        <v>8</v>
      </c>
      <c r="L10" s="103">
        <v>8</v>
      </c>
      <c r="M10" s="103"/>
    </row>
    <row r="11" spans="2:13" ht="18.75">
      <c r="B11" s="272" t="s">
        <v>255</v>
      </c>
      <c r="C11" s="101" t="s">
        <v>383</v>
      </c>
      <c r="D11" s="272" t="s">
        <v>254</v>
      </c>
      <c r="E11" s="103"/>
      <c r="F11" s="103"/>
      <c r="G11" s="103"/>
      <c r="H11" s="103"/>
      <c r="I11" s="103"/>
      <c r="J11" s="103"/>
      <c r="K11" s="103"/>
      <c r="L11" s="103"/>
      <c r="M11" s="103"/>
    </row>
    <row r="12" spans="2:13" ht="18.75">
      <c r="B12" s="272" t="s">
        <v>256</v>
      </c>
      <c r="C12" s="102" t="s">
        <v>382</v>
      </c>
      <c r="D12" s="272" t="s">
        <v>254</v>
      </c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3" ht="18.75">
      <c r="B13" s="106"/>
      <c r="C13" s="272"/>
      <c r="D13" s="272" t="s">
        <v>257</v>
      </c>
      <c r="E13" s="99">
        <f t="shared" ref="E13:M13" si="0">SUM(E10:E12)</f>
        <v>2</v>
      </c>
      <c r="F13" s="99">
        <f t="shared" si="0"/>
        <v>2</v>
      </c>
      <c r="G13" s="99">
        <f t="shared" si="0"/>
        <v>0</v>
      </c>
      <c r="H13" s="99">
        <f t="shared" si="0"/>
        <v>8</v>
      </c>
      <c r="I13" s="99">
        <f t="shared" si="0"/>
        <v>8</v>
      </c>
      <c r="J13" s="99">
        <f t="shared" si="0"/>
        <v>0</v>
      </c>
      <c r="K13" s="99">
        <f t="shared" si="0"/>
        <v>8</v>
      </c>
      <c r="L13" s="99">
        <f t="shared" si="0"/>
        <v>8</v>
      </c>
      <c r="M13" s="99">
        <f t="shared" si="0"/>
        <v>0</v>
      </c>
    </row>
    <row r="14" spans="2:13" ht="18.75">
      <c r="B14" s="106"/>
      <c r="C14" s="272"/>
      <c r="D14" s="272" t="s">
        <v>258</v>
      </c>
      <c r="E14" s="100">
        <f>SUM(E13:G13)</f>
        <v>4</v>
      </c>
      <c r="F14" s="100"/>
      <c r="G14" s="100"/>
      <c r="H14" s="100">
        <f>SUM(H13:J13)</f>
        <v>16</v>
      </c>
      <c r="I14" s="100"/>
      <c r="J14" s="100"/>
      <c r="K14" s="100">
        <f>SUM(K13:M13)</f>
        <v>16</v>
      </c>
      <c r="L14" s="100"/>
      <c r="M14" s="100"/>
    </row>
    <row r="15" spans="2:13" ht="18.75">
      <c r="B15" s="106"/>
      <c r="C15" s="272"/>
      <c r="D15" s="272" t="s">
        <v>259</v>
      </c>
      <c r="E15" s="100">
        <v>8</v>
      </c>
      <c r="F15" s="100"/>
      <c r="G15" s="100"/>
      <c r="H15" s="100">
        <v>8</v>
      </c>
      <c r="I15" s="100"/>
      <c r="J15" s="100"/>
      <c r="K15" s="100">
        <v>8</v>
      </c>
      <c r="L15" s="100"/>
      <c r="M15" s="100"/>
    </row>
    <row r="16" spans="2:13" ht="18.75">
      <c r="B16" s="106"/>
      <c r="C16" s="272"/>
      <c r="D16" s="272" t="s">
        <v>260</v>
      </c>
      <c r="E16" s="100">
        <f>E15*E14</f>
        <v>32</v>
      </c>
      <c r="F16" s="100"/>
      <c r="G16" s="100"/>
      <c r="H16" s="100">
        <f>H15*H14</f>
        <v>128</v>
      </c>
      <c r="I16" s="100"/>
      <c r="J16" s="100"/>
      <c r="K16" s="100">
        <f>K15*K14</f>
        <v>128</v>
      </c>
      <c r="L16" s="100"/>
      <c r="M16" s="100"/>
    </row>
    <row r="17" spans="2:14" ht="18.75">
      <c r="B17" s="106"/>
      <c r="C17" s="272"/>
      <c r="D17" s="272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4" ht="18.75">
      <c r="B18" s="106"/>
      <c r="C18" s="272"/>
      <c r="D18" s="272" t="s">
        <v>261</v>
      </c>
      <c r="E18" s="100">
        <v>1.05</v>
      </c>
      <c r="F18" s="100"/>
      <c r="G18" s="100"/>
      <c r="H18" s="100">
        <v>1.05</v>
      </c>
      <c r="I18" s="100"/>
      <c r="J18" s="100"/>
      <c r="K18" s="100">
        <v>1.05</v>
      </c>
      <c r="L18" s="100"/>
      <c r="M18" s="100"/>
    </row>
    <row r="19" spans="2:14" ht="18.75">
      <c r="B19" s="106"/>
      <c r="C19" s="272"/>
      <c r="D19" s="272" t="s">
        <v>262</v>
      </c>
      <c r="E19" s="100">
        <f>E16*E18</f>
        <v>33.6</v>
      </c>
      <c r="F19" s="100"/>
      <c r="G19" s="100"/>
      <c r="H19" s="100">
        <f>H16*H18</f>
        <v>134.4</v>
      </c>
      <c r="I19" s="100"/>
      <c r="J19" s="100"/>
      <c r="K19" s="100">
        <f>K16*K18</f>
        <v>134.4</v>
      </c>
      <c r="L19" s="100"/>
      <c r="M19" s="100"/>
    </row>
    <row r="20" spans="2:14" ht="18.75">
      <c r="B20" s="106"/>
      <c r="C20" s="272"/>
      <c r="D20" s="272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4" ht="37.5">
      <c r="B21" s="106"/>
      <c r="C21" s="276" t="s">
        <v>263</v>
      </c>
      <c r="D21" s="276" t="s">
        <v>264</v>
      </c>
      <c r="E21" s="100" t="s">
        <v>249</v>
      </c>
      <c r="F21" s="100"/>
      <c r="G21" s="100"/>
      <c r="H21" s="100" t="s">
        <v>265</v>
      </c>
      <c r="I21" s="100"/>
      <c r="J21" s="100"/>
      <c r="K21" s="100" t="s">
        <v>266</v>
      </c>
      <c r="L21" s="100"/>
      <c r="M21" s="100"/>
    </row>
    <row r="22" spans="2:14" ht="18" customHeight="1">
      <c r="B22" s="97" t="s">
        <v>267</v>
      </c>
      <c r="C22" s="96">
        <v>100</v>
      </c>
      <c r="D22" s="104"/>
      <c r="E22" s="105">
        <f>E19-(SUM(E23:E31))</f>
        <v>29.20479744</v>
      </c>
      <c r="F22" s="105"/>
      <c r="G22" s="105"/>
      <c r="H22" s="105">
        <f>H19-(SUM(H23:H31))</f>
        <v>116.77169280000001</v>
      </c>
      <c r="I22" s="105"/>
      <c r="J22" s="105"/>
      <c r="K22" s="105">
        <f>K19-(SUM(K23:K31))</f>
        <v>116.81918976</v>
      </c>
      <c r="L22" s="105"/>
      <c r="M22" s="99"/>
    </row>
    <row r="23" spans="2:14" ht="18.75">
      <c r="B23" s="95" t="s">
        <v>268</v>
      </c>
      <c r="C23" s="96">
        <v>100</v>
      </c>
      <c r="D23" s="104">
        <v>10</v>
      </c>
      <c r="E23" s="105">
        <f>E$19*$D23/$C23</f>
        <v>3.36</v>
      </c>
      <c r="F23" s="105"/>
      <c r="G23" s="105"/>
      <c r="H23" s="105">
        <f>H$19*$D23/$C23</f>
        <v>13.44</v>
      </c>
      <c r="I23" s="105"/>
      <c r="J23" s="105"/>
      <c r="K23" s="105">
        <f>K$19*$D23/$C23</f>
        <v>13.44</v>
      </c>
      <c r="L23" s="105"/>
      <c r="M23" s="99"/>
    </row>
    <row r="24" spans="2:14" ht="18.75">
      <c r="B24" s="95" t="s">
        <v>269</v>
      </c>
      <c r="C24" s="96">
        <v>25</v>
      </c>
      <c r="D24" s="104">
        <v>0.27023999999999998</v>
      </c>
      <c r="E24" s="105">
        <f>E$19*$D24/$C24</f>
        <v>0.36320256000000001</v>
      </c>
      <c r="F24" s="105"/>
      <c r="G24" s="105"/>
      <c r="H24" s="105"/>
      <c r="I24" s="105"/>
      <c r="J24" s="105"/>
      <c r="K24" s="105">
        <f>K$19*$D24/$C24</f>
        <v>1.45281024</v>
      </c>
      <c r="L24" s="105"/>
      <c r="M24" s="99"/>
      <c r="N24" s="34" t="s">
        <v>381</v>
      </c>
    </row>
    <row r="25" spans="2:14" ht="18.75">
      <c r="B25" s="95" t="s">
        <v>270</v>
      </c>
      <c r="C25" s="96">
        <v>25</v>
      </c>
      <c r="D25" s="104">
        <v>0.27907500000000002</v>
      </c>
      <c r="E25" s="105"/>
      <c r="F25" s="105"/>
      <c r="G25" s="105"/>
      <c r="H25" s="105">
        <f>H$19*$D25/$C25</f>
        <v>1.5003072</v>
      </c>
      <c r="I25" s="105"/>
      <c r="J25" s="105"/>
      <c r="K25" s="105"/>
      <c r="L25" s="105"/>
      <c r="M25" s="99"/>
      <c r="N25" s="34" t="s">
        <v>380</v>
      </c>
    </row>
    <row r="26" spans="2:14" ht="18.75">
      <c r="B26" s="95" t="s">
        <v>271</v>
      </c>
      <c r="C26" s="96">
        <v>200</v>
      </c>
      <c r="D26" s="104">
        <v>2</v>
      </c>
      <c r="E26" s="105">
        <f>E$19*$D26/$C26</f>
        <v>0.33600000000000002</v>
      </c>
      <c r="F26" s="105"/>
      <c r="G26" s="105"/>
      <c r="H26" s="105">
        <f>H$19*$D26/$C26</f>
        <v>1.3440000000000001</v>
      </c>
      <c r="I26" s="105"/>
      <c r="J26" s="105"/>
      <c r="K26" s="105"/>
      <c r="L26" s="105"/>
      <c r="M26" s="99"/>
    </row>
    <row r="27" spans="2:14" ht="18.75">
      <c r="B27" s="95" t="s">
        <v>272</v>
      </c>
      <c r="C27" s="96">
        <v>200</v>
      </c>
      <c r="D27" s="104">
        <v>2</v>
      </c>
      <c r="E27" s="105"/>
      <c r="F27" s="105"/>
      <c r="G27" s="105"/>
      <c r="H27" s="105"/>
      <c r="I27" s="105"/>
      <c r="J27" s="105"/>
      <c r="K27" s="105">
        <f>K$19*$D27/$C27</f>
        <v>1.3440000000000001</v>
      </c>
      <c r="L27" s="105"/>
      <c r="M27" s="99"/>
    </row>
    <row r="28" spans="2:14" ht="18.75">
      <c r="B28" s="95" t="s">
        <v>273</v>
      </c>
      <c r="C28" s="96">
        <v>100</v>
      </c>
      <c r="D28" s="104">
        <v>1</v>
      </c>
      <c r="E28" s="105">
        <f>E$19*$D28/$C28</f>
        <v>0.33600000000000002</v>
      </c>
      <c r="F28" s="105"/>
      <c r="G28" s="105"/>
      <c r="H28" s="105">
        <f>H$19*$D28/$C28</f>
        <v>1.3440000000000001</v>
      </c>
      <c r="I28" s="105"/>
      <c r="J28" s="105"/>
      <c r="K28" s="105">
        <f>K$19*$D28/$C28</f>
        <v>1.3440000000000001</v>
      </c>
      <c r="L28" s="105"/>
      <c r="M28" s="99"/>
    </row>
    <row r="29" spans="2:14" ht="18.75">
      <c r="B29" s="95" t="s">
        <v>379</v>
      </c>
      <c r="C29" s="96">
        <v>100</v>
      </c>
      <c r="D29" s="104">
        <v>0</v>
      </c>
      <c r="E29" s="105">
        <f>E$19*$D29/$C29</f>
        <v>0</v>
      </c>
      <c r="F29" s="105"/>
      <c r="G29" s="105"/>
      <c r="H29" s="105">
        <f>H$19*$D29/$C29</f>
        <v>0</v>
      </c>
      <c r="I29" s="105"/>
      <c r="J29" s="105"/>
      <c r="K29" s="105">
        <f>K$19*$D29/$C29</f>
        <v>0</v>
      </c>
      <c r="L29" s="105"/>
      <c r="M29" s="99"/>
    </row>
    <row r="30" spans="2:14" ht="18.75">
      <c r="B30" s="95" t="s">
        <v>378</v>
      </c>
      <c r="C30" s="96">
        <v>100</v>
      </c>
      <c r="D30" s="104">
        <v>0</v>
      </c>
      <c r="E30" s="105">
        <f>E$19*$D30/$C30</f>
        <v>0</v>
      </c>
      <c r="F30" s="105"/>
      <c r="G30" s="105"/>
      <c r="H30" s="105">
        <f>H$19*$D30/$C30</f>
        <v>0</v>
      </c>
      <c r="I30" s="105"/>
      <c r="J30" s="105"/>
      <c r="K30" s="105">
        <f>K$19*$D30/$C30</f>
        <v>0</v>
      </c>
      <c r="L30" s="105"/>
      <c r="M30" s="99"/>
    </row>
    <row r="31" spans="2:14" ht="18.75">
      <c r="B31" s="95" t="s">
        <v>378</v>
      </c>
      <c r="C31" s="96">
        <v>100</v>
      </c>
      <c r="D31" s="104">
        <v>0</v>
      </c>
      <c r="E31" s="105">
        <f>E$19*$D31/$C31</f>
        <v>0</v>
      </c>
      <c r="F31" s="105"/>
      <c r="G31" s="105"/>
      <c r="H31" s="105">
        <f>H$19*$D31/$C31</f>
        <v>0</v>
      </c>
      <c r="I31" s="105"/>
      <c r="J31" s="105"/>
      <c r="K31" s="105">
        <f>K$19*$D31/$C31</f>
        <v>0</v>
      </c>
      <c r="L31" s="105"/>
      <c r="M31" s="99"/>
    </row>
    <row r="33" spans="2:2">
      <c r="B33" s="278" t="s">
        <v>431</v>
      </c>
    </row>
    <row r="34" spans="2:2">
      <c r="B34" s="277" t="str">
        <f>'UKxxx-Master sheet'!B17</f>
        <v>Culture media</v>
      </c>
    </row>
    <row r="35" spans="2:2">
      <c r="B35" s="277" t="str">
        <f>'UKxxx-Master sheet'!B18</f>
        <v xml:space="preserve">1X DMEM+NaHCO3 </v>
      </c>
    </row>
    <row r="36" spans="2:2">
      <c r="B36" s="277" t="str">
        <f>'UKxxx-Master sheet'!B19</f>
        <v>10% dialyzed exosome-free FBS</v>
      </c>
    </row>
    <row r="37" spans="2:2">
      <c r="B37" s="277" t="str">
        <f>'UKxxx-Master sheet'!B20</f>
        <v xml:space="preserve">0.27 % glucose </v>
      </c>
    </row>
    <row r="38" spans="2:2">
      <c r="B38" s="277" t="str">
        <f>'UKxxx-Master sheet'!B21</f>
        <v>2 mM glutamine (unlabeled)</v>
      </c>
    </row>
    <row r="39" spans="2:2">
      <c r="B39" s="277" t="str">
        <f>'UKxxx-Master sheet'!B22</f>
        <v>1X Pen/Strep</v>
      </c>
    </row>
  </sheetData>
  <customSheetViews>
    <customSheetView guid="{CB556319-D19B-694A-968E-312916F8A53C}" fitToPage="1">
      <selection activeCell="B37" sqref="B37"/>
      <pageMargins left="0.7" right="0.7" top="0.75" bottom="0.75" header="0.3" footer="0.3"/>
      <pageSetup scale="51" orientation="portrait" horizontalDpi="4294967292" verticalDpi="4294967292"/>
    </customSheetView>
  </customSheetViews>
  <pageMargins left="0.75" right="0.75" top="1" bottom="1" header="0.5" footer="0.5"/>
  <pageSetup scale="5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topLeftCell="A37" workbookViewId="0">
      <selection activeCell="A37" sqref="A37"/>
    </sheetView>
  </sheetViews>
  <sheetFormatPr defaultColWidth="8.875" defaultRowHeight="15.75"/>
  <cols>
    <col min="4" max="4" width="42" customWidth="1"/>
    <col min="5" max="5" width="42.125" customWidth="1"/>
  </cols>
  <sheetData/>
  <customSheetViews>
    <customSheetView guid="{CB556319-D19B-694A-968E-312916F8A53C}" topLeftCell="A37">
      <selection activeCell="A37" sqref="A37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9"/>
  <sheetViews>
    <sheetView workbookViewId="0"/>
  </sheetViews>
  <sheetFormatPr defaultColWidth="10.875" defaultRowHeight="18.75"/>
  <cols>
    <col min="1" max="16384" width="10.875" style="3"/>
  </cols>
  <sheetData>
    <row r="1" spans="1:1" customFormat="1" ht="18">
      <c r="A1" s="35"/>
    </row>
    <row r="2" spans="1:1" customFormat="1" ht="18">
      <c r="A2" s="35"/>
    </row>
    <row r="3" spans="1:1" customFormat="1" ht="18">
      <c r="A3" s="35"/>
    </row>
    <row r="4" spans="1:1" customFormat="1" ht="18">
      <c r="A4" s="35"/>
    </row>
    <row r="5" spans="1:1" customFormat="1" ht="18">
      <c r="A5" s="35"/>
    </row>
    <row r="6" spans="1:1" customFormat="1" ht="18">
      <c r="A6" s="35"/>
    </row>
    <row r="7" spans="1:1" customFormat="1" ht="18">
      <c r="A7" s="36"/>
    </row>
    <row r="8" spans="1:1" customFormat="1" ht="18">
      <c r="A8" s="36"/>
    </row>
    <row r="9" spans="1:1" customFormat="1" ht="18">
      <c r="A9" s="35"/>
    </row>
    <row r="10" spans="1:1" customFormat="1" ht="18">
      <c r="A10" s="35"/>
    </row>
    <row r="11" spans="1:1" customFormat="1" ht="18">
      <c r="A11" s="35"/>
    </row>
    <row r="12" spans="1:1" customFormat="1" ht="18">
      <c r="A12" s="35"/>
    </row>
    <row r="13" spans="1:1" customFormat="1" ht="18">
      <c r="A13" s="35"/>
    </row>
    <row r="14" spans="1:1" customFormat="1" ht="15.75">
      <c r="A14" s="37"/>
    </row>
    <row r="15" spans="1:1" customFormat="1" ht="18">
      <c r="A15" s="35"/>
    </row>
    <row r="16" spans="1:1" customFormat="1" ht="18">
      <c r="A16" s="35"/>
    </row>
    <row r="17" spans="1:1" customFormat="1" ht="18">
      <c r="A17" s="35"/>
    </row>
    <row r="18" spans="1:1" customFormat="1" ht="18">
      <c r="A18" s="35"/>
    </row>
    <row r="19" spans="1:1" customFormat="1" ht="18">
      <c r="A19" s="35"/>
    </row>
    <row r="20" spans="1:1" customFormat="1" ht="18">
      <c r="A20" s="35"/>
    </row>
    <row r="21" spans="1:1" customFormat="1" ht="15.75"/>
    <row r="22" spans="1:1" customFormat="1" ht="15.75"/>
    <row r="23" spans="1:1" customFormat="1" ht="15.75"/>
    <row r="24" spans="1:1" customFormat="1" ht="15.75"/>
    <row r="25" spans="1:1" customFormat="1" ht="15.75"/>
    <row r="26" spans="1:1" customFormat="1" ht="15.75"/>
    <row r="27" spans="1:1" customFormat="1" ht="15.75"/>
    <row r="28" spans="1:1" customFormat="1" ht="15.75"/>
    <row r="29" spans="1:1" customFormat="1" ht="15.75"/>
    <row r="30" spans="1:1" customFormat="1" ht="15.75"/>
    <row r="31" spans="1:1" customFormat="1" ht="15.75"/>
    <row r="32" spans="1:1" customFormat="1" ht="15.75"/>
    <row r="33" customFormat="1" ht="15.75"/>
    <row r="34" customFormat="1" ht="15.75"/>
    <row r="35" customFormat="1" ht="15.75"/>
    <row r="36" customFormat="1" ht="15.75"/>
    <row r="37" customFormat="1" ht="15.75"/>
    <row r="38" customFormat="1" ht="15.75"/>
    <row r="39" customFormat="1" ht="15.75"/>
    <row r="40" customFormat="1" ht="15.75"/>
    <row r="41" customFormat="1" ht="15.75"/>
    <row r="42" customFormat="1" ht="15.75"/>
    <row r="43" customFormat="1" ht="15.75"/>
    <row r="44" customFormat="1" ht="15.75"/>
    <row r="45" customFormat="1" ht="15.75"/>
    <row r="46" customFormat="1" ht="15.75"/>
    <row r="47" customFormat="1" ht="15.75"/>
    <row r="48" customFormat="1" ht="15.75"/>
    <row r="49" customFormat="1" ht="15.75"/>
  </sheetData>
  <customSheetViews>
    <customSheetView guid="{CB556319-D19B-694A-968E-312916F8A53C}">
      <pageMargins left="0.7" right="0.7" top="0.75" bottom="0.75" header="0.3" footer="0.3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AT63"/>
  <sheetViews>
    <sheetView topLeftCell="A19" workbookViewId="0">
      <selection activeCell="A19" sqref="A19"/>
    </sheetView>
  </sheetViews>
  <sheetFormatPr defaultColWidth="11" defaultRowHeight="15.75"/>
  <sheetData>
    <row r="7" spans="1:2">
      <c r="B7" s="22"/>
    </row>
    <row r="8" spans="1:2">
      <c r="B8" s="23"/>
    </row>
    <row r="13" spans="1:2">
      <c r="A13" s="24"/>
      <c r="B13" s="25"/>
    </row>
    <row r="27" spans="2:46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2:46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8" spans="2:46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2:46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9" spans="4:46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4:46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4:46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4:46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4:46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4:46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4:46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4:46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4:46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4:46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61" spans="4:46">
      <c r="D61" s="29"/>
      <c r="L61" s="29"/>
    </row>
    <row r="63" spans="4:46"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</row>
  </sheetData>
  <customSheetViews>
    <customSheetView guid="{CB556319-D19B-694A-968E-312916F8A53C}" topLeftCell="A19">
      <selection activeCell="A19" sqref="A19"/>
      <pageMargins left="0.7" right="0.7" top="0.75" bottom="0.75" header="0.3" footer="0.3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4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32" sqref="H32"/>
    </sheetView>
  </sheetViews>
  <sheetFormatPr defaultColWidth="8.875" defaultRowHeight="15.75"/>
  <cols>
    <col min="1" max="1" width="4.375" style="39" customWidth="1"/>
    <col min="2" max="2" width="4" style="39" customWidth="1"/>
    <col min="3" max="3" width="20.375" style="40" customWidth="1"/>
    <col min="4" max="4" width="50.5" style="39" customWidth="1"/>
    <col min="5" max="5" width="18.625" style="39" customWidth="1"/>
    <col min="6" max="8" width="15.375" style="39" customWidth="1"/>
    <col min="9" max="9" width="11.875" style="39" customWidth="1"/>
    <col min="10" max="10" width="9.875" style="39" customWidth="1"/>
    <col min="11" max="11" width="12" style="39" customWidth="1"/>
    <col min="12" max="12" width="11.875" style="39" customWidth="1"/>
    <col min="13" max="13" width="1.625" style="39" customWidth="1"/>
    <col min="14" max="17" width="7.5" style="43" customWidth="1"/>
    <col min="18" max="26" width="8.875" style="43"/>
    <col min="27" max="27" width="12.875" style="43" customWidth="1"/>
    <col min="28" max="28" width="8.875" style="43"/>
    <col min="29" max="29" width="8.875" style="39"/>
    <col min="30" max="30" width="27.125" style="39" customWidth="1"/>
    <col min="31" max="16384" width="8.875" style="39"/>
  </cols>
  <sheetData>
    <row r="1" spans="1:30" ht="26.25">
      <c r="A1" s="38" t="s">
        <v>170</v>
      </c>
      <c r="M1" s="41"/>
      <c r="N1" s="42" t="s">
        <v>171</v>
      </c>
    </row>
    <row r="2" spans="1:30" ht="53.25" customHeight="1">
      <c r="A2" s="38"/>
      <c r="C2" s="386" t="s">
        <v>172</v>
      </c>
      <c r="D2" s="387"/>
      <c r="E2" s="44" t="s">
        <v>173</v>
      </c>
      <c r="F2" s="44" t="s">
        <v>174</v>
      </c>
      <c r="G2" s="44" t="s">
        <v>175</v>
      </c>
      <c r="H2" s="44" t="s">
        <v>176</v>
      </c>
      <c r="I2" s="44" t="s">
        <v>177</v>
      </c>
      <c r="J2" s="44" t="s">
        <v>178</v>
      </c>
      <c r="K2" s="44" t="s">
        <v>179</v>
      </c>
      <c r="L2" s="44" t="s">
        <v>180</v>
      </c>
      <c r="M2" s="45"/>
      <c r="N2" s="46" t="s">
        <v>181</v>
      </c>
      <c r="O2" s="46" t="s">
        <v>182</v>
      </c>
      <c r="P2" s="46" t="s">
        <v>183</v>
      </c>
      <c r="Q2" s="46" t="s">
        <v>184</v>
      </c>
      <c r="R2" s="46" t="s">
        <v>185</v>
      </c>
      <c r="S2" s="46" t="s">
        <v>186</v>
      </c>
      <c r="T2" s="46" t="s">
        <v>187</v>
      </c>
      <c r="U2" s="46" t="s">
        <v>188</v>
      </c>
      <c r="V2" s="46" t="s">
        <v>189</v>
      </c>
      <c r="W2" s="46" t="s">
        <v>190</v>
      </c>
      <c r="X2" s="46" t="s">
        <v>191</v>
      </c>
      <c r="Y2" s="46" t="s">
        <v>192</v>
      </c>
      <c r="Z2" s="46" t="s">
        <v>193</v>
      </c>
      <c r="AA2" s="46" t="s">
        <v>194</v>
      </c>
      <c r="AB2" s="47" t="s">
        <v>195</v>
      </c>
      <c r="AC2" s="40" t="s">
        <v>196</v>
      </c>
      <c r="AD2" s="39" t="s">
        <v>67</v>
      </c>
    </row>
    <row r="3" spans="1:30">
      <c r="H3" s="48"/>
      <c r="I3" s="48"/>
      <c r="M3" s="45"/>
    </row>
    <row r="4" spans="1:30" s="48" customFormat="1">
      <c r="B4" s="49"/>
      <c r="C4" s="50" t="s">
        <v>197</v>
      </c>
      <c r="D4" s="51" t="s">
        <v>198</v>
      </c>
      <c r="E4" s="52"/>
      <c r="F4" s="53"/>
      <c r="G4" s="54"/>
      <c r="H4" s="55"/>
      <c r="I4" s="55"/>
      <c r="J4" s="56">
        <v>155</v>
      </c>
      <c r="K4" s="56">
        <v>155</v>
      </c>
      <c r="L4" s="56">
        <v>930</v>
      </c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30" s="48" customFormat="1">
      <c r="C5" s="50"/>
      <c r="D5" s="59"/>
      <c r="E5" s="59"/>
      <c r="F5" s="60"/>
      <c r="G5" s="55"/>
      <c r="H5" s="60"/>
      <c r="I5" s="60"/>
      <c r="J5" s="56"/>
      <c r="K5" s="56"/>
      <c r="L5" s="56"/>
      <c r="M5" s="57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30" s="48" customFormat="1">
      <c r="B6" s="49"/>
      <c r="C6" s="50" t="s">
        <v>199</v>
      </c>
      <c r="D6" s="51" t="s">
        <v>200</v>
      </c>
      <c r="E6" s="52"/>
      <c r="F6" s="53"/>
      <c r="G6" s="61"/>
      <c r="H6" s="55"/>
      <c r="I6" s="55"/>
      <c r="J6" s="56">
        <v>75</v>
      </c>
      <c r="K6" s="56">
        <v>75</v>
      </c>
      <c r="L6" s="56">
        <v>450</v>
      </c>
      <c r="M6" s="57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30" s="48" customFormat="1">
      <c r="C7" s="50"/>
      <c r="D7" s="59"/>
      <c r="E7" s="59"/>
      <c r="F7" s="60"/>
      <c r="G7" s="55"/>
      <c r="H7" s="60"/>
      <c r="I7" s="60"/>
      <c r="J7" s="56"/>
      <c r="K7" s="56"/>
      <c r="L7" s="56"/>
      <c r="M7" s="5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30" s="48" customFormat="1">
      <c r="B8" s="49"/>
      <c r="C8" s="50" t="s">
        <v>201</v>
      </c>
      <c r="D8" s="51" t="s">
        <v>202</v>
      </c>
      <c r="E8" s="52"/>
      <c r="F8" s="53"/>
      <c r="G8" s="61"/>
      <c r="H8" s="55"/>
      <c r="I8" s="55"/>
      <c r="J8" s="56">
        <v>45</v>
      </c>
      <c r="K8" s="56">
        <v>45</v>
      </c>
      <c r="L8" s="56">
        <v>270</v>
      </c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30" s="48" customFormat="1">
      <c r="C9" s="50"/>
      <c r="D9" s="59"/>
      <c r="E9" s="59"/>
      <c r="F9" s="60"/>
      <c r="G9" s="55"/>
      <c r="H9" s="60"/>
      <c r="I9" s="60"/>
      <c r="J9" s="56"/>
      <c r="K9" s="56"/>
      <c r="L9" s="56"/>
      <c r="M9" s="5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30" s="48" customFormat="1">
      <c r="B10" s="49"/>
      <c r="C10" s="50" t="s">
        <v>203</v>
      </c>
      <c r="D10" s="51" t="s">
        <v>204</v>
      </c>
      <c r="E10" s="52"/>
      <c r="F10" s="53"/>
      <c r="G10" s="61"/>
      <c r="H10" s="55"/>
      <c r="I10" s="55"/>
      <c r="J10" s="56">
        <v>120</v>
      </c>
      <c r="K10" s="56">
        <v>120</v>
      </c>
      <c r="L10" s="56">
        <v>720</v>
      </c>
      <c r="M10" s="5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30" s="48" customFormat="1">
      <c r="C11" s="50"/>
      <c r="D11" s="59"/>
      <c r="E11" s="59"/>
      <c r="F11" s="60"/>
      <c r="G11" s="55"/>
      <c r="H11" s="60"/>
      <c r="I11" s="60"/>
      <c r="J11" s="56"/>
      <c r="K11" s="56"/>
      <c r="L11" s="56"/>
      <c r="M11" s="5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30" s="48" customFormat="1">
      <c r="B12" s="49"/>
      <c r="C12" s="50" t="s">
        <v>205</v>
      </c>
      <c r="D12" s="51" t="s">
        <v>206</v>
      </c>
      <c r="E12" s="52"/>
      <c r="F12" s="53"/>
      <c r="G12" s="61"/>
      <c r="H12" s="55"/>
      <c r="I12" s="55"/>
      <c r="J12" s="56">
        <v>75</v>
      </c>
      <c r="K12" s="56">
        <v>75</v>
      </c>
      <c r="L12" s="56">
        <v>450</v>
      </c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30" s="48" customFormat="1">
      <c r="C13" s="50"/>
      <c r="D13" s="59"/>
      <c r="E13" s="59"/>
      <c r="F13" s="60"/>
      <c r="G13" s="55"/>
      <c r="H13" s="60"/>
      <c r="I13" s="60"/>
      <c r="J13" s="56"/>
      <c r="K13" s="56"/>
      <c r="L13" s="56"/>
      <c r="M13" s="57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30" s="48" customFormat="1">
      <c r="B14" s="49"/>
      <c r="C14" s="50" t="s">
        <v>207</v>
      </c>
      <c r="D14" s="51" t="s">
        <v>208</v>
      </c>
      <c r="E14" s="52"/>
      <c r="F14" s="53"/>
      <c r="G14" s="61"/>
      <c r="H14" s="55"/>
      <c r="I14" s="55"/>
      <c r="J14" s="56">
        <v>45</v>
      </c>
      <c r="K14" s="56">
        <v>45</v>
      </c>
      <c r="L14" s="56">
        <v>270</v>
      </c>
      <c r="M14" s="57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30" s="48" customFormat="1">
      <c r="C15" s="50"/>
      <c r="D15" s="59"/>
      <c r="E15" s="59"/>
      <c r="F15" s="60"/>
      <c r="G15" s="60"/>
      <c r="H15" s="60"/>
      <c r="I15" s="60"/>
      <c r="J15" s="56"/>
      <c r="K15" s="56"/>
      <c r="L15" s="5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30" s="48" customFormat="1">
      <c r="B16" s="49"/>
      <c r="C16" s="50" t="s">
        <v>209</v>
      </c>
      <c r="D16" s="51" t="s">
        <v>210</v>
      </c>
      <c r="E16" s="52"/>
      <c r="F16" s="53"/>
      <c r="G16" s="53"/>
      <c r="H16" s="55"/>
      <c r="I16" s="55"/>
      <c r="J16" s="56">
        <v>45</v>
      </c>
      <c r="K16" s="56">
        <v>45</v>
      </c>
      <c r="L16" s="56">
        <v>270</v>
      </c>
      <c r="M16" s="57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30" s="48" customFormat="1">
      <c r="C17" s="50"/>
      <c r="D17" s="59"/>
      <c r="E17" s="59"/>
      <c r="F17" s="60"/>
      <c r="G17" s="60"/>
      <c r="H17" s="60"/>
      <c r="I17" s="60"/>
      <c r="J17" s="56"/>
      <c r="K17" s="56"/>
      <c r="L17" s="56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30" s="48" customFormat="1">
      <c r="B18" s="49"/>
      <c r="C18" s="50" t="s">
        <v>211</v>
      </c>
      <c r="D18" s="51" t="s">
        <v>212</v>
      </c>
      <c r="E18" s="52"/>
      <c r="F18" s="53"/>
      <c r="G18" s="53"/>
      <c r="H18" s="55"/>
      <c r="I18" s="55"/>
      <c r="J18" s="56">
        <v>45</v>
      </c>
      <c r="K18" s="56">
        <v>45</v>
      </c>
      <c r="L18" s="56">
        <v>270</v>
      </c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30" s="48" customFormat="1">
      <c r="C19" s="50"/>
      <c r="D19" s="59"/>
      <c r="E19" s="59"/>
      <c r="F19" s="60"/>
      <c r="G19" s="60"/>
      <c r="H19" s="60"/>
      <c r="I19" s="60"/>
      <c r="J19" s="56"/>
      <c r="K19" s="56"/>
      <c r="L19" s="56"/>
      <c r="M19" s="57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30" s="48" customFormat="1">
      <c r="B20" s="49"/>
      <c r="C20" s="50" t="s">
        <v>213</v>
      </c>
      <c r="D20" s="51" t="s">
        <v>214</v>
      </c>
      <c r="E20" s="52"/>
      <c r="F20" s="53"/>
      <c r="G20" s="53"/>
      <c r="H20" s="55"/>
      <c r="I20" s="55"/>
      <c r="J20" s="56">
        <v>75</v>
      </c>
      <c r="K20" s="56">
        <v>75</v>
      </c>
      <c r="L20" s="56">
        <v>450</v>
      </c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30" s="48" customFormat="1">
      <c r="C21" s="50"/>
      <c r="D21" s="59"/>
      <c r="E21" s="59"/>
      <c r="F21" s="60"/>
      <c r="G21" s="60"/>
      <c r="H21" s="60"/>
      <c r="I21" s="60"/>
      <c r="J21" s="56"/>
      <c r="K21" s="56"/>
      <c r="L21" s="56"/>
      <c r="M21" s="57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30" s="48" customFormat="1">
      <c r="B22" s="49"/>
      <c r="C22" s="50" t="s">
        <v>215</v>
      </c>
      <c r="D22" s="51" t="s">
        <v>216</v>
      </c>
      <c r="E22" s="52"/>
      <c r="F22" s="53"/>
      <c r="G22" s="53"/>
      <c r="H22" s="55"/>
      <c r="I22" s="55"/>
      <c r="J22" s="56">
        <v>30</v>
      </c>
      <c r="K22" s="56">
        <v>30</v>
      </c>
      <c r="L22" s="56">
        <v>180</v>
      </c>
      <c r="M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30" s="48" customFormat="1">
      <c r="C23" s="50"/>
      <c r="D23" s="59"/>
      <c r="E23" s="59"/>
      <c r="F23" s="60"/>
      <c r="G23" s="60"/>
      <c r="H23" s="60"/>
      <c r="I23" s="60"/>
      <c r="J23" s="56"/>
      <c r="K23" s="56"/>
      <c r="L23" s="56"/>
      <c r="M23" s="57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30" s="48" customFormat="1">
      <c r="B24" s="49"/>
      <c r="C24" s="50" t="s">
        <v>217</v>
      </c>
      <c r="D24" s="51" t="s">
        <v>218</v>
      </c>
      <c r="E24" s="52"/>
      <c r="F24" s="53"/>
      <c r="G24" s="53"/>
      <c r="H24" s="55"/>
      <c r="I24" s="55"/>
      <c r="J24" s="56">
        <v>60</v>
      </c>
      <c r="K24" s="56">
        <v>60</v>
      </c>
      <c r="L24" s="56">
        <v>360</v>
      </c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30" s="48" customFormat="1">
      <c r="C25" s="50"/>
      <c r="D25" s="59"/>
      <c r="E25" s="59"/>
      <c r="F25" s="60"/>
      <c r="G25" s="60"/>
      <c r="H25" s="60"/>
      <c r="I25" s="60"/>
      <c r="J25" s="56"/>
      <c r="K25" s="56"/>
      <c r="L25" s="56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30" s="48" customFormat="1">
      <c r="B26" s="49"/>
      <c r="C26" s="50" t="s">
        <v>219</v>
      </c>
      <c r="D26" s="51" t="s">
        <v>220</v>
      </c>
      <c r="E26" s="52"/>
      <c r="F26" s="53"/>
      <c r="G26" s="53"/>
      <c r="H26" s="55"/>
      <c r="I26" s="55"/>
      <c r="J26" s="56">
        <v>140</v>
      </c>
      <c r="K26" s="56">
        <v>140</v>
      </c>
      <c r="L26" s="56">
        <v>840</v>
      </c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30" s="48" customFormat="1">
      <c r="C27" s="50"/>
      <c r="D27" s="59"/>
      <c r="E27" s="59"/>
      <c r="F27" s="60"/>
      <c r="G27" s="60"/>
      <c r="H27" s="60"/>
      <c r="I27" s="60"/>
      <c r="J27" s="56"/>
      <c r="K27" s="56"/>
      <c r="L27" s="56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30" s="48" customFormat="1">
      <c r="B28" s="49"/>
      <c r="C28" s="50" t="s">
        <v>221</v>
      </c>
      <c r="D28" s="51" t="s">
        <v>222</v>
      </c>
      <c r="E28" s="52"/>
      <c r="F28" s="53"/>
      <c r="G28" s="53"/>
      <c r="H28" s="55"/>
      <c r="I28" s="55"/>
      <c r="J28" s="56">
        <v>55</v>
      </c>
      <c r="K28" s="56">
        <v>55</v>
      </c>
      <c r="L28" s="56">
        <v>330</v>
      </c>
      <c r="M28" s="57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30" s="48" customFormat="1">
      <c r="C29" s="50"/>
      <c r="D29" s="59"/>
      <c r="E29" s="59"/>
      <c r="F29" s="60"/>
      <c r="G29" s="60"/>
      <c r="H29" s="60"/>
      <c r="I29" s="60"/>
      <c r="J29" s="56"/>
      <c r="K29" s="56"/>
      <c r="L29" s="56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30" s="48" customFormat="1">
      <c r="B30" s="49"/>
      <c r="C30" s="50" t="s">
        <v>223</v>
      </c>
      <c r="D30" s="51" t="s">
        <v>224</v>
      </c>
      <c r="E30" s="52"/>
      <c r="F30" s="53"/>
      <c r="G30" s="53"/>
      <c r="H30" s="55"/>
      <c r="I30" s="55"/>
      <c r="J30" s="56">
        <v>27</v>
      </c>
      <c r="K30" s="56">
        <v>27</v>
      </c>
      <c r="L30" s="56">
        <v>162</v>
      </c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30" s="48" customFormat="1">
      <c r="C31" s="50"/>
      <c r="D31" s="59"/>
      <c r="E31" s="59"/>
      <c r="F31" s="60"/>
      <c r="G31" s="60"/>
      <c r="H31" s="60"/>
      <c r="I31" s="60"/>
      <c r="J31" s="56"/>
      <c r="K31" s="56"/>
      <c r="L31" s="56"/>
      <c r="M31" s="57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30" s="48" customFormat="1" ht="45">
      <c r="B32" s="49"/>
      <c r="C32" s="50" t="s">
        <v>225</v>
      </c>
      <c r="D32" s="51" t="s">
        <v>226</v>
      </c>
      <c r="E32" s="52"/>
      <c r="F32" s="53"/>
      <c r="G32" s="55"/>
      <c r="H32" s="55"/>
      <c r="I32" s="62" t="s">
        <v>227</v>
      </c>
      <c r="J32" s="56">
        <v>30</v>
      </c>
      <c r="K32" s="56">
        <v>30</v>
      </c>
      <c r="L32" s="56">
        <v>180</v>
      </c>
      <c r="M32" s="57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58"/>
      <c r="Y32" s="58"/>
      <c r="Z32" s="58"/>
      <c r="AA32" s="58"/>
      <c r="AB32" s="58"/>
      <c r="AC32" s="54"/>
      <c r="AD32" s="79"/>
    </row>
    <row r="33" spans="2:30" s="48" customFormat="1">
      <c r="C33" s="50"/>
      <c r="D33" s="59"/>
      <c r="E33" s="59"/>
      <c r="F33" s="60"/>
      <c r="G33" s="60"/>
      <c r="H33" s="60"/>
      <c r="I33" s="60"/>
      <c r="J33" s="56"/>
      <c r="K33" s="56"/>
      <c r="L33" s="56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2:30" s="48" customFormat="1" ht="45">
      <c r="B34" s="49"/>
      <c r="C34" s="50" t="s">
        <v>228</v>
      </c>
      <c r="D34" s="51" t="s">
        <v>229</v>
      </c>
      <c r="E34" s="52"/>
      <c r="F34" s="53"/>
      <c r="G34" s="55"/>
      <c r="H34" s="55"/>
      <c r="I34" s="62" t="s">
        <v>227</v>
      </c>
      <c r="J34" s="56">
        <v>25</v>
      </c>
      <c r="K34" s="56">
        <v>25</v>
      </c>
      <c r="L34" s="56">
        <v>150</v>
      </c>
      <c r="M34" s="57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63"/>
      <c r="AB34" s="63"/>
    </row>
    <row r="35" spans="2:30" s="48" customFormat="1">
      <c r="C35" s="50"/>
      <c r="D35" s="59"/>
      <c r="E35" s="59"/>
      <c r="F35" s="60"/>
      <c r="G35" s="60"/>
      <c r="H35" s="60"/>
      <c r="I35" s="60"/>
      <c r="J35" s="56"/>
      <c r="K35" s="56"/>
      <c r="L35" s="56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2:30" s="48" customFormat="1">
      <c r="B36" s="49"/>
      <c r="C36" s="50" t="s">
        <v>230</v>
      </c>
      <c r="D36" s="51" t="s">
        <v>231</v>
      </c>
      <c r="E36" s="52"/>
      <c r="F36" s="53"/>
      <c r="G36" s="55"/>
      <c r="H36" s="53"/>
      <c r="I36" s="55"/>
      <c r="J36" s="56">
        <v>25</v>
      </c>
      <c r="K36" s="56">
        <v>25</v>
      </c>
      <c r="L36" s="56">
        <v>150</v>
      </c>
      <c r="M36" s="5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D36" s="79"/>
    </row>
    <row r="37" spans="2:30" s="48" customFormat="1">
      <c r="C37" s="50"/>
      <c r="D37" s="59"/>
      <c r="E37" s="59"/>
      <c r="F37" s="60"/>
      <c r="G37" s="60"/>
      <c r="H37" s="60"/>
      <c r="I37" s="60"/>
      <c r="J37" s="56"/>
      <c r="K37" s="56"/>
      <c r="L37" s="56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2:30" s="48" customFormat="1">
      <c r="B38" s="49"/>
      <c r="C38" s="50" t="s">
        <v>232</v>
      </c>
      <c r="D38" s="51" t="s">
        <v>233</v>
      </c>
      <c r="E38" s="52"/>
      <c r="F38" s="53"/>
      <c r="G38" s="55"/>
      <c r="H38" s="53"/>
      <c r="I38" s="55"/>
      <c r="J38" s="56">
        <v>12</v>
      </c>
      <c r="K38" s="56">
        <v>12</v>
      </c>
      <c r="L38" s="56">
        <v>72</v>
      </c>
      <c r="M38" s="57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2:30" s="48" customFormat="1">
      <c r="C39" s="50"/>
      <c r="D39" s="59"/>
      <c r="E39" s="59"/>
      <c r="F39" s="60"/>
      <c r="G39" s="60"/>
      <c r="H39" s="60"/>
      <c r="I39" s="60"/>
      <c r="J39" s="56"/>
      <c r="K39" s="56"/>
      <c r="L39" s="56"/>
      <c r="M39" s="57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2:30" s="71" customFormat="1">
      <c r="B40" s="64"/>
      <c r="C40" s="65" t="s">
        <v>234</v>
      </c>
      <c r="D40" s="66" t="s">
        <v>235</v>
      </c>
      <c r="E40" s="66"/>
      <c r="F40" s="67"/>
      <c r="G40" s="67"/>
      <c r="H40" s="67"/>
      <c r="I40" s="67"/>
      <c r="J40" s="68">
        <v>25</v>
      </c>
      <c r="K40" s="68">
        <v>25</v>
      </c>
      <c r="L40" s="68">
        <v>150</v>
      </c>
      <c r="M40" s="69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2:30" s="71" customFormat="1">
      <c r="C41" s="65"/>
      <c r="D41" s="72"/>
      <c r="E41" s="72"/>
      <c r="F41" s="73"/>
      <c r="G41" s="73"/>
      <c r="H41" s="73"/>
      <c r="I41" s="73"/>
      <c r="J41" s="68"/>
      <c r="K41" s="68"/>
      <c r="L41" s="68"/>
      <c r="M41" s="69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2:30" s="71" customFormat="1">
      <c r="B42" s="64"/>
      <c r="C42" s="65" t="s">
        <v>234</v>
      </c>
      <c r="D42" s="66" t="s">
        <v>236</v>
      </c>
      <c r="E42" s="66"/>
      <c r="F42" s="67"/>
      <c r="G42" s="67"/>
      <c r="H42" s="67"/>
      <c r="I42" s="67"/>
      <c r="J42" s="68">
        <v>12</v>
      </c>
      <c r="K42" s="68">
        <v>12</v>
      </c>
      <c r="L42" s="68">
        <v>72</v>
      </c>
      <c r="M42" s="69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2:30">
      <c r="D43" s="74"/>
      <c r="E43" s="74"/>
      <c r="F43" s="75"/>
      <c r="G43" s="75"/>
      <c r="H43" s="75"/>
      <c r="I43" s="75"/>
      <c r="J43" s="76"/>
      <c r="K43" s="76"/>
      <c r="L43" s="76"/>
      <c r="M43" s="45"/>
    </row>
    <row r="44" spans="2:30" ht="45">
      <c r="B44" s="77"/>
      <c r="C44" s="40" t="s">
        <v>237</v>
      </c>
      <c r="D44" s="51" t="s">
        <v>237</v>
      </c>
      <c r="E44" s="52"/>
      <c r="F44" s="53"/>
      <c r="G44" s="55"/>
      <c r="H44" s="55"/>
      <c r="I44" s="62" t="s">
        <v>227</v>
      </c>
      <c r="J44" s="76">
        <v>40</v>
      </c>
      <c r="K44" s="76">
        <v>40</v>
      </c>
      <c r="L44" s="76">
        <v>240</v>
      </c>
      <c r="M44" s="78"/>
      <c r="X44" s="63"/>
      <c r="Y44" s="63"/>
      <c r="Z44" s="63"/>
    </row>
  </sheetData>
  <customSheetViews>
    <customSheetView guid="{CB556319-D19B-694A-968E-312916F8A53C}">
      <pane xSplit="4" ySplit="2.0188679245283021" topLeftCell="J3" activePane="bottomRight" state="frozenSplit"/>
      <selection pane="bottomRight" activeCell="N32" sqref="N32"/>
      <pageMargins left="0.7" right="0.7" top="0.75" bottom="0.75" header="0.3" footer="0.3"/>
      <pageSetup orientation="portrait" verticalDpi="597"/>
    </customSheetView>
  </customSheetViews>
  <mergeCells count="1">
    <mergeCell ref="C2:D2"/>
  </mergeCells>
  <pageMargins left="0.7" right="0.7" top="0.75" bottom="0.75" header="0.3" footer="0.3"/>
  <pageSetup orientation="portrait" verticalDpi="597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22" sqref="B22"/>
    </sheetView>
  </sheetViews>
  <sheetFormatPr defaultColWidth="11.5" defaultRowHeight="15"/>
  <cols>
    <col min="1" max="1" width="11.5" style="107"/>
    <col min="2" max="2" width="43.375" style="107" customWidth="1"/>
    <col min="3" max="4" width="11.5" style="107"/>
    <col min="5" max="5" width="12.125" style="107" bestFit="1" customWidth="1"/>
    <col min="6" max="6" width="21.125" style="107" customWidth="1"/>
    <col min="7" max="7" width="54.125" style="107" customWidth="1"/>
    <col min="8" max="16384" width="11.5" style="107"/>
  </cols>
  <sheetData>
    <row r="1" spans="1:4" s="112" customFormat="1">
      <c r="A1" s="112" t="s">
        <v>116</v>
      </c>
    </row>
    <row r="2" spans="1:4" s="112" customFormat="1"/>
    <row r="3" spans="1:4" s="112" customFormat="1"/>
    <row r="4" spans="1:4" s="112" customFormat="1">
      <c r="B4" s="116"/>
    </row>
    <row r="5" spans="1:4" s="112" customFormat="1">
      <c r="B5" s="116" t="s">
        <v>117</v>
      </c>
      <c r="C5" s="118"/>
      <c r="D5" s="118"/>
    </row>
    <row r="6" spans="1:4" s="112" customFormat="1">
      <c r="B6" s="116" t="s">
        <v>118</v>
      </c>
      <c r="C6" s="115"/>
      <c r="D6" s="115"/>
    </row>
    <row r="7" spans="1:4" s="112" customFormat="1">
      <c r="B7" s="116" t="s">
        <v>119</v>
      </c>
      <c r="C7" s="112" t="s">
        <v>394</v>
      </c>
    </row>
    <row r="8" spans="1:4" s="112" customFormat="1">
      <c r="B8" s="116" t="s">
        <v>120</v>
      </c>
      <c r="C8" s="115"/>
      <c r="D8" s="115"/>
    </row>
    <row r="9" spans="1:4" s="112" customFormat="1">
      <c r="B9" s="116" t="s">
        <v>121</v>
      </c>
      <c r="C9" s="117"/>
      <c r="D9" s="117"/>
    </row>
    <row r="10" spans="1:4" s="112" customFormat="1">
      <c r="B10" s="116" t="s">
        <v>122</v>
      </c>
      <c r="C10" s="115"/>
      <c r="D10" s="115"/>
    </row>
    <row r="11" spans="1:4" s="112" customFormat="1">
      <c r="B11" s="116" t="s">
        <v>123</v>
      </c>
      <c r="C11" s="115" t="s">
        <v>386</v>
      </c>
      <c r="D11" s="115"/>
    </row>
    <row r="12" spans="1:4" s="112" customFormat="1">
      <c r="B12" s="116" t="s">
        <v>124</v>
      </c>
      <c r="C12" s="115" t="s">
        <v>125</v>
      </c>
      <c r="D12" s="115"/>
    </row>
    <row r="13" spans="1:4" s="112" customFormat="1">
      <c r="B13" s="116"/>
      <c r="C13" s="115" t="s">
        <v>126</v>
      </c>
      <c r="D13" s="115"/>
    </row>
    <row r="14" spans="1:4" s="112" customFormat="1">
      <c r="B14" s="116"/>
      <c r="C14" s="115"/>
      <c r="D14" s="115"/>
    </row>
    <row r="15" spans="1:4" s="112" customFormat="1">
      <c r="B15" s="116" t="s">
        <v>127</v>
      </c>
      <c r="C15" s="115"/>
      <c r="D15" s="115"/>
    </row>
    <row r="16" spans="1:4" s="112" customFormat="1"/>
    <row r="17" spans="1:9" s="112" customFormat="1"/>
    <row r="18" spans="1:9" s="112" customFormat="1" ht="18.75">
      <c r="A18" s="114" t="s">
        <v>393</v>
      </c>
      <c r="E18" s="112" t="s">
        <v>392</v>
      </c>
    </row>
    <row r="19" spans="1:9" s="112" customFormat="1">
      <c r="E19" s="112" t="s">
        <v>391</v>
      </c>
    </row>
    <row r="20" spans="1:9" s="112" customFormat="1">
      <c r="E20" s="113" t="s">
        <v>390</v>
      </c>
    </row>
    <row r="21" spans="1:9">
      <c r="A21" s="107" t="s">
        <v>128</v>
      </c>
      <c r="B21" s="107" t="s">
        <v>129</v>
      </c>
      <c r="C21" s="107" t="s">
        <v>130</v>
      </c>
      <c r="D21" s="111" t="s">
        <v>389</v>
      </c>
      <c r="E21" s="107" t="s">
        <v>131</v>
      </c>
      <c r="F21" s="107" t="s">
        <v>132</v>
      </c>
      <c r="G21" s="107" t="s">
        <v>133</v>
      </c>
    </row>
    <row r="22" spans="1:9">
      <c r="B22" s="107" t="s">
        <v>388</v>
      </c>
      <c r="C22" s="107" t="s">
        <v>386</v>
      </c>
      <c r="D22" s="111" t="s">
        <v>385</v>
      </c>
      <c r="E22" s="107" t="s">
        <v>134</v>
      </c>
      <c r="F22" s="107" t="s">
        <v>384</v>
      </c>
      <c r="G22" s="107" t="s">
        <v>387</v>
      </c>
    </row>
    <row r="23" spans="1:9">
      <c r="D23" s="111"/>
    </row>
    <row r="24" spans="1:9">
      <c r="D24" s="111"/>
    </row>
    <row r="25" spans="1:9">
      <c r="D25" s="111"/>
    </row>
    <row r="26" spans="1:9">
      <c r="D26" s="111"/>
    </row>
    <row r="27" spans="1:9">
      <c r="D27" s="111"/>
    </row>
    <row r="28" spans="1:9" ht="15.75">
      <c r="G28" s="109"/>
      <c r="H28" s="108"/>
      <c r="I28" s="108"/>
    </row>
    <row r="29" spans="1:9" ht="15.75">
      <c r="H29" s="108"/>
      <c r="I29" s="108"/>
    </row>
    <row r="30" spans="1:9" ht="15.75">
      <c r="G30" s="110"/>
      <c r="H30" s="108"/>
      <c r="I30" s="108"/>
    </row>
    <row r="31" spans="1:9" ht="15.75">
      <c r="G31" s="109"/>
      <c r="H31" s="108"/>
      <c r="I31" s="108"/>
    </row>
  </sheetData>
  <customSheetViews>
    <customSheetView guid="{CB556319-D19B-694A-968E-312916F8A53C}">
      <selection activeCell="A23" sqref="A23:XFD27"/>
      <pageMargins left="0.7" right="0.7" top="0.75" bottom="0.75" header="0.3" footer="0.3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UKxxx</vt:lpstr>
      <vt:lpstr>UKxxx-Master sheet</vt:lpstr>
      <vt:lpstr>media calculations</vt:lpstr>
      <vt:lpstr>#export</vt:lpstr>
      <vt:lpstr>spex-grinding</vt:lpstr>
      <vt:lpstr>BCA</vt:lpstr>
      <vt:lpstr>Invoicing Check List</vt:lpstr>
      <vt:lpstr>NMR_submission</vt:lpstr>
      <vt:lpstr>UKxxx!Print_Area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Coffman, Jonathan A</cp:lastModifiedBy>
  <cp:lastPrinted>2015-05-12T20:49:13Z</cp:lastPrinted>
  <dcterms:created xsi:type="dcterms:W3CDTF">2014-10-22T17:54:02Z</dcterms:created>
  <dcterms:modified xsi:type="dcterms:W3CDTF">2019-01-10T18:44:40Z</dcterms:modified>
</cp:coreProperties>
</file>