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Jonathan's Folder\Website Content\CESB Website\hard files\"/>
    </mc:Choice>
  </mc:AlternateContent>
  <bookViews>
    <workbookView xWindow="0" yWindow="0" windowWidth="38400" windowHeight="17835" tabRatio="769"/>
  </bookViews>
  <sheets>
    <sheet name="Project_Study_info" sheetId="20" r:id="rId1"/>
    <sheet name="medium prep" sheetId="21" r:id="rId2"/>
    <sheet name="Master sheet" sheetId="2" r:id="rId3"/>
    <sheet name="#export" sheetId="17" r:id="rId4"/>
    <sheet name="images" sheetId="22" r:id="rId5"/>
    <sheet name="BCA" sheetId="7" r:id="rId6"/>
    <sheet name="Invoicing Check List" sheetId="10" r:id="rId7"/>
    <sheet name="600 mHz NMR_submission" sheetId="19" r:id="rId8"/>
    <sheet name="700mHz NMR_submission" sheetId="27" r:id="rId9"/>
    <sheet name="ICMS_MetaData_Submission" sheetId="23" r:id="rId10"/>
    <sheet name="ICMS_SequenceData_Submission" sheetId="24" r:id="rId11"/>
    <sheet name="ICMS_StdComp_RefDB_Submission" sheetId="25" r:id="rId12"/>
  </sheets>
  <definedNames>
    <definedName name="MethodPointer">165046336</definedName>
    <definedName name="_xlnm.Print_Area" localSheetId="0">Project_Study_info!$C$30:$Z$99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3" i="2" l="1"/>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52" i="2"/>
  <c r="F44" i="10"/>
  <c r="E44" i="10"/>
  <c r="F38" i="10"/>
  <c r="E38" i="10"/>
  <c r="F36" i="10"/>
  <c r="E36" i="10"/>
  <c r="F34" i="10"/>
  <c r="E34" i="10"/>
  <c r="F32" i="10"/>
  <c r="E32" i="10"/>
  <c r="F30" i="10"/>
  <c r="E30" i="10"/>
  <c r="F28" i="10"/>
  <c r="E28" i="10"/>
  <c r="F26" i="10"/>
  <c r="E26" i="10"/>
  <c r="F24" i="10"/>
  <c r="E24" i="10"/>
  <c r="F22" i="10"/>
  <c r="E22" i="10"/>
  <c r="F20" i="10"/>
  <c r="E20" i="10"/>
  <c r="F18" i="10"/>
  <c r="E18" i="10"/>
  <c r="F16" i="10"/>
  <c r="E16" i="10"/>
  <c r="F14" i="10"/>
  <c r="E14" i="10"/>
  <c r="F12" i="10"/>
  <c r="E12" i="10"/>
  <c r="F10" i="10"/>
  <c r="E10" i="10"/>
  <c r="F8" i="10"/>
  <c r="E8" i="10"/>
  <c r="F6" i="10"/>
  <c r="E6" i="10"/>
  <c r="F4" i="10"/>
  <c r="E4" i="10"/>
  <c r="F298" i="2"/>
  <c r="AF298" i="2"/>
  <c r="AG298" i="2"/>
  <c r="AH298" i="2"/>
  <c r="F299" i="2"/>
  <c r="AF299" i="2"/>
  <c r="AG299" i="2"/>
  <c r="AH299" i="2"/>
  <c r="F300" i="2"/>
  <c r="AF300" i="2"/>
  <c r="AG300" i="2"/>
  <c r="AH300" i="2"/>
  <c r="F301" i="2"/>
  <c r="AF301" i="2"/>
  <c r="AG301" i="2"/>
  <c r="AH301" i="2"/>
  <c r="F302" i="2"/>
  <c r="AF302" i="2"/>
  <c r="AG302" i="2"/>
  <c r="AH302" i="2"/>
  <c r="F303" i="2"/>
  <c r="AF303" i="2"/>
  <c r="AG303" i="2"/>
  <c r="AH303" i="2"/>
  <c r="F304" i="2"/>
  <c r="AF304" i="2"/>
  <c r="AG304" i="2"/>
  <c r="AH304" i="2"/>
  <c r="F305" i="2"/>
  <c r="AF305" i="2"/>
  <c r="AG305" i="2"/>
  <c r="AH305" i="2"/>
  <c r="F306" i="2"/>
  <c r="AF306" i="2"/>
  <c r="AG306" i="2"/>
  <c r="AH306" i="2"/>
  <c r="F307" i="2"/>
  <c r="AF307" i="2"/>
  <c r="AG307" i="2"/>
  <c r="AH307" i="2"/>
  <c r="F308" i="2"/>
  <c r="AF308" i="2"/>
  <c r="AG308" i="2"/>
  <c r="AH308" i="2"/>
  <c r="F309" i="2"/>
  <c r="AF309" i="2"/>
  <c r="AG309" i="2"/>
  <c r="AH309" i="2"/>
  <c r="F310" i="2"/>
  <c r="AF310" i="2"/>
  <c r="AG310" i="2"/>
  <c r="AH310" i="2"/>
  <c r="F311" i="2"/>
  <c r="AF311" i="2"/>
  <c r="AG311" i="2"/>
  <c r="AH311" i="2"/>
  <c r="F312" i="2"/>
  <c r="AF312" i="2"/>
  <c r="AG312" i="2"/>
  <c r="AH312" i="2"/>
  <c r="F313" i="2"/>
  <c r="AF313" i="2"/>
  <c r="AG313" i="2"/>
  <c r="AH313" i="2"/>
  <c r="F314" i="2"/>
  <c r="AF314" i="2"/>
  <c r="AG314" i="2"/>
  <c r="AH314" i="2"/>
  <c r="F315" i="2"/>
  <c r="AF315" i="2"/>
  <c r="AG315" i="2"/>
  <c r="AH315" i="2"/>
  <c r="F316" i="2"/>
  <c r="AF316" i="2"/>
  <c r="AG316" i="2"/>
  <c r="AH316" i="2"/>
  <c r="F317" i="2"/>
  <c r="AF317" i="2"/>
  <c r="AG317" i="2"/>
  <c r="AH317" i="2"/>
  <c r="F318" i="2"/>
  <c r="AF318" i="2"/>
  <c r="AG318" i="2"/>
  <c r="AH318" i="2"/>
  <c r="F319" i="2"/>
  <c r="AF319" i="2"/>
  <c r="AG319" i="2"/>
  <c r="AH319" i="2"/>
  <c r="F320" i="2"/>
  <c r="AF320" i="2"/>
  <c r="AG320" i="2"/>
  <c r="AH320" i="2"/>
  <c r="F321" i="2"/>
  <c r="AF321" i="2"/>
  <c r="AG321" i="2"/>
  <c r="AH321" i="2"/>
  <c r="F322" i="2"/>
  <c r="AF322" i="2"/>
  <c r="AG322" i="2"/>
  <c r="AH322" i="2"/>
  <c r="F323" i="2"/>
  <c r="AF323" i="2"/>
  <c r="AG323" i="2"/>
  <c r="AH323" i="2"/>
  <c r="F324" i="2"/>
  <c r="AF324" i="2"/>
  <c r="AG324" i="2"/>
  <c r="AH324" i="2"/>
  <c r="F325" i="2"/>
  <c r="AF325" i="2"/>
  <c r="AG325" i="2"/>
  <c r="AH325" i="2"/>
  <c r="F326" i="2"/>
  <c r="AF326" i="2"/>
  <c r="AG326" i="2"/>
  <c r="AH326" i="2"/>
  <c r="F327" i="2"/>
  <c r="AF327" i="2"/>
  <c r="AG327" i="2"/>
  <c r="AH327" i="2"/>
  <c r="F328" i="2"/>
  <c r="AF328" i="2"/>
  <c r="AG328" i="2"/>
  <c r="AH328" i="2"/>
  <c r="F297" i="2"/>
  <c r="AF297" i="2"/>
  <c r="AG297" i="2"/>
  <c r="AH297" i="2"/>
  <c r="A153" i="2"/>
  <c r="A202" i="2"/>
  <c r="A298" i="2"/>
  <c r="B298" i="2"/>
  <c r="AE298" i="2"/>
  <c r="A154" i="2"/>
  <c r="A203" i="2"/>
  <c r="A299" i="2"/>
  <c r="B299" i="2"/>
  <c r="AE299" i="2"/>
  <c r="A155" i="2"/>
  <c r="A204" i="2"/>
  <c r="A300" i="2"/>
  <c r="B300" i="2"/>
  <c r="AE300" i="2"/>
  <c r="A156" i="2"/>
  <c r="A205" i="2"/>
  <c r="A301" i="2"/>
  <c r="B301" i="2"/>
  <c r="AE301" i="2"/>
  <c r="A157" i="2"/>
  <c r="A206" i="2"/>
  <c r="A302" i="2"/>
  <c r="B302" i="2"/>
  <c r="AE302" i="2"/>
  <c r="A158" i="2"/>
  <c r="A207" i="2"/>
  <c r="A303" i="2"/>
  <c r="B303" i="2"/>
  <c r="AE303" i="2"/>
  <c r="A159" i="2"/>
  <c r="A208" i="2"/>
  <c r="A304" i="2"/>
  <c r="B304" i="2"/>
  <c r="AE304" i="2"/>
  <c r="A160" i="2"/>
  <c r="A209" i="2"/>
  <c r="A305" i="2"/>
  <c r="AE305" i="2"/>
  <c r="A161" i="2"/>
  <c r="A210" i="2"/>
  <c r="A306" i="2"/>
  <c r="AE306" i="2"/>
  <c r="A162" i="2"/>
  <c r="A211" i="2"/>
  <c r="A307" i="2"/>
  <c r="AE307" i="2"/>
  <c r="A163" i="2"/>
  <c r="A212" i="2"/>
  <c r="A308" i="2"/>
  <c r="AE308" i="2"/>
  <c r="A164" i="2"/>
  <c r="A213" i="2"/>
  <c r="A309" i="2"/>
  <c r="AE309" i="2"/>
  <c r="A165" i="2"/>
  <c r="A214" i="2"/>
  <c r="A310" i="2"/>
  <c r="AE310" i="2"/>
  <c r="A166" i="2"/>
  <c r="A215" i="2"/>
  <c r="A311" i="2"/>
  <c r="AE311" i="2"/>
  <c r="A167" i="2"/>
  <c r="A216" i="2"/>
  <c r="A312" i="2"/>
  <c r="AE312" i="2"/>
  <c r="A168" i="2"/>
  <c r="A217" i="2"/>
  <c r="A313" i="2"/>
  <c r="AE313" i="2"/>
  <c r="A169" i="2"/>
  <c r="A218" i="2"/>
  <c r="A314" i="2"/>
  <c r="AE314" i="2"/>
  <c r="A170" i="2"/>
  <c r="A219" i="2"/>
  <c r="A315" i="2"/>
  <c r="AE315" i="2"/>
  <c r="A171" i="2"/>
  <c r="A220" i="2"/>
  <c r="A316" i="2"/>
  <c r="AE316" i="2"/>
  <c r="A172" i="2"/>
  <c r="A221" i="2"/>
  <c r="A317" i="2"/>
  <c r="AE317" i="2"/>
  <c r="A173" i="2"/>
  <c r="A222" i="2"/>
  <c r="A318" i="2"/>
  <c r="AE318" i="2"/>
  <c r="A174" i="2"/>
  <c r="A223" i="2"/>
  <c r="A319" i="2"/>
  <c r="AE319" i="2"/>
  <c r="A175" i="2"/>
  <c r="A224" i="2"/>
  <c r="A320" i="2"/>
  <c r="AE320" i="2"/>
  <c r="A176" i="2"/>
  <c r="A225" i="2"/>
  <c r="A321" i="2"/>
  <c r="AE321" i="2"/>
  <c r="A177" i="2"/>
  <c r="A226" i="2"/>
  <c r="A322" i="2"/>
  <c r="AE322" i="2"/>
  <c r="A178" i="2"/>
  <c r="A227" i="2"/>
  <c r="A323" i="2"/>
  <c r="AE323" i="2"/>
  <c r="A179" i="2"/>
  <c r="A228" i="2"/>
  <c r="A324" i="2"/>
  <c r="AE324" i="2"/>
  <c r="A180" i="2"/>
  <c r="A229" i="2"/>
  <c r="A325" i="2"/>
  <c r="AE325" i="2"/>
  <c r="A181" i="2"/>
  <c r="A230" i="2"/>
  <c r="A326" i="2"/>
  <c r="AE326" i="2"/>
  <c r="A182" i="2"/>
  <c r="A231" i="2"/>
  <c r="A327" i="2"/>
  <c r="AE327" i="2"/>
  <c r="A183" i="2"/>
  <c r="A232" i="2"/>
  <c r="A328" i="2"/>
  <c r="AE328" i="2"/>
  <c r="A152" i="2"/>
  <c r="A201" i="2"/>
  <c r="A297" i="2"/>
  <c r="B297" i="2"/>
  <c r="AE297"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AL199" i="2"/>
  <c r="AH199" i="2"/>
  <c r="AO199" i="2"/>
  <c r="AN199" i="2"/>
  <c r="AM199" i="2"/>
  <c r="AK199" i="2"/>
  <c r="AJ199" i="2"/>
  <c r="AI199" i="2"/>
  <c r="AD199" i="2"/>
  <c r="AG199" i="2"/>
  <c r="AE199" i="2"/>
  <c r="AF199" i="2"/>
  <c r="J153" i="2"/>
  <c r="K153" i="2"/>
  <c r="C153" i="2"/>
  <c r="J154" i="2"/>
  <c r="K154" i="2"/>
  <c r="C154" i="2"/>
  <c r="J155" i="2"/>
  <c r="K155" i="2"/>
  <c r="C155" i="2"/>
  <c r="J156" i="2"/>
  <c r="K156" i="2"/>
  <c r="C156" i="2"/>
  <c r="J157" i="2"/>
  <c r="K157" i="2"/>
  <c r="C157" i="2"/>
  <c r="J158" i="2"/>
  <c r="K158" i="2"/>
  <c r="C158" i="2"/>
  <c r="J159" i="2"/>
  <c r="K159" i="2"/>
  <c r="C159" i="2"/>
  <c r="J160" i="2"/>
  <c r="K160" i="2"/>
  <c r="C160" i="2"/>
  <c r="J161" i="2"/>
  <c r="K161" i="2"/>
  <c r="C161" i="2"/>
  <c r="J162" i="2"/>
  <c r="K162" i="2"/>
  <c r="C162" i="2"/>
  <c r="J163" i="2"/>
  <c r="K163" i="2"/>
  <c r="C163" i="2"/>
  <c r="J164" i="2"/>
  <c r="K164" i="2"/>
  <c r="C164" i="2"/>
  <c r="J165" i="2"/>
  <c r="K165" i="2"/>
  <c r="C165" i="2"/>
  <c r="J166" i="2"/>
  <c r="K166" i="2"/>
  <c r="C166" i="2"/>
  <c r="J167" i="2"/>
  <c r="K167" i="2"/>
  <c r="C167" i="2"/>
  <c r="J168" i="2"/>
  <c r="K168" i="2"/>
  <c r="C168" i="2"/>
  <c r="J169" i="2"/>
  <c r="K169" i="2"/>
  <c r="C169" i="2"/>
  <c r="J170" i="2"/>
  <c r="K170" i="2"/>
  <c r="C170" i="2"/>
  <c r="J171" i="2"/>
  <c r="K171" i="2"/>
  <c r="C171" i="2"/>
  <c r="J172" i="2"/>
  <c r="K172" i="2"/>
  <c r="C172" i="2"/>
  <c r="J173" i="2"/>
  <c r="K173" i="2"/>
  <c r="C173" i="2"/>
  <c r="J174" i="2"/>
  <c r="K174" i="2"/>
  <c r="C174" i="2"/>
  <c r="J175" i="2"/>
  <c r="K175" i="2"/>
  <c r="C175" i="2"/>
  <c r="J176" i="2"/>
  <c r="K176" i="2"/>
  <c r="C176" i="2"/>
  <c r="J177" i="2"/>
  <c r="K177" i="2"/>
  <c r="C177" i="2"/>
  <c r="J178" i="2"/>
  <c r="K178" i="2"/>
  <c r="C178" i="2"/>
  <c r="J179" i="2"/>
  <c r="K179" i="2"/>
  <c r="C179" i="2"/>
  <c r="J180" i="2"/>
  <c r="K180" i="2"/>
  <c r="C180" i="2"/>
  <c r="J181" i="2"/>
  <c r="K181" i="2"/>
  <c r="C181" i="2"/>
  <c r="J182" i="2"/>
  <c r="K182" i="2"/>
  <c r="C182" i="2"/>
  <c r="J183" i="2"/>
  <c r="K183" i="2"/>
  <c r="C183" i="2"/>
  <c r="J152" i="2"/>
  <c r="K152" i="2"/>
  <c r="C152" i="2"/>
  <c r="B23" i="19"/>
  <c r="B42" i="19"/>
  <c r="D42" i="19"/>
  <c r="B41" i="19"/>
  <c r="D41" i="19"/>
  <c r="B40" i="19"/>
  <c r="D40" i="19"/>
  <c r="B39" i="19"/>
  <c r="D39" i="19"/>
  <c r="B38" i="19"/>
  <c r="D38" i="19"/>
  <c r="B37" i="19"/>
  <c r="D37" i="19"/>
  <c r="B36" i="19"/>
  <c r="D36" i="19"/>
  <c r="B35" i="19"/>
  <c r="D35" i="19"/>
  <c r="B34" i="19"/>
  <c r="D34" i="19"/>
  <c r="B33" i="19"/>
  <c r="D33" i="19"/>
  <c r="B32" i="19"/>
  <c r="D32" i="19"/>
  <c r="B31" i="19"/>
  <c r="D31" i="19"/>
  <c r="B30" i="19"/>
  <c r="D30" i="19"/>
  <c r="B29" i="19"/>
  <c r="D29" i="19"/>
  <c r="B28" i="19"/>
  <c r="D28" i="19"/>
  <c r="B27" i="19"/>
  <c r="D27" i="19"/>
  <c r="B26" i="19"/>
  <c r="D26" i="19"/>
  <c r="B25" i="19"/>
  <c r="D25" i="19"/>
  <c r="B24" i="19"/>
  <c r="D24" i="19"/>
  <c r="D23" i="19"/>
  <c r="C42" i="19"/>
  <c r="C41" i="19"/>
  <c r="C40" i="19"/>
  <c r="C39" i="19"/>
  <c r="C38" i="19"/>
  <c r="C37" i="19"/>
  <c r="C36" i="19"/>
  <c r="C35" i="19"/>
  <c r="C34" i="19"/>
  <c r="C33" i="19"/>
  <c r="C32" i="19"/>
  <c r="C31" i="19"/>
  <c r="C30" i="19"/>
  <c r="C29" i="19"/>
  <c r="C28" i="19"/>
  <c r="C27" i="19"/>
  <c r="C26" i="19"/>
  <c r="C25" i="19"/>
  <c r="C24" i="19"/>
  <c r="C23" i="19"/>
  <c r="F42" i="19"/>
  <c r="F41" i="19"/>
  <c r="F40" i="19"/>
  <c r="F39" i="19"/>
  <c r="F38" i="19"/>
  <c r="F37" i="19"/>
  <c r="F36" i="19"/>
  <c r="F35" i="19"/>
  <c r="F34" i="19"/>
  <c r="F33" i="19"/>
  <c r="F32" i="19"/>
  <c r="F31" i="19"/>
  <c r="F30" i="19"/>
  <c r="F29" i="19"/>
  <c r="F28" i="19"/>
  <c r="F27" i="19"/>
  <c r="F26" i="19"/>
  <c r="F25" i="19"/>
  <c r="F24" i="19"/>
  <c r="F23" i="19"/>
  <c r="E24" i="19"/>
  <c r="E25" i="19"/>
  <c r="E26" i="19"/>
  <c r="E27" i="19"/>
  <c r="E28" i="19"/>
  <c r="E29" i="19"/>
  <c r="E30" i="19"/>
  <c r="E31" i="19"/>
  <c r="E32" i="19"/>
  <c r="E33" i="19"/>
  <c r="E34" i="19"/>
  <c r="E35" i="19"/>
  <c r="E36" i="19"/>
  <c r="E37" i="19"/>
  <c r="E38" i="19"/>
  <c r="E39" i="19"/>
  <c r="E40" i="19"/>
  <c r="E41" i="19"/>
  <c r="E42" i="19"/>
  <c r="E23" i="19"/>
  <c r="B22" i="19"/>
  <c r="A23" i="23"/>
  <c r="A24" i="23"/>
  <c r="A25" i="23"/>
  <c r="A26" i="23"/>
  <c r="A27" i="23"/>
  <c r="A28" i="23"/>
  <c r="A29" i="23"/>
  <c r="A30" i="23"/>
  <c r="A31" i="23"/>
  <c r="A32" i="23"/>
  <c r="A33" i="23"/>
  <c r="A34" i="23"/>
  <c r="A35" i="23"/>
  <c r="A36" i="23"/>
  <c r="A37" i="23"/>
  <c r="A38" i="23"/>
  <c r="A39" i="23"/>
  <c r="A40" i="23"/>
  <c r="A22" i="23"/>
  <c r="C23" i="23"/>
  <c r="C24" i="23"/>
  <c r="C25" i="23"/>
  <c r="C26" i="23"/>
  <c r="C27" i="23"/>
  <c r="C28" i="23"/>
  <c r="C29" i="23"/>
  <c r="C30" i="23"/>
  <c r="C31" i="23"/>
  <c r="C32" i="23"/>
  <c r="C33" i="23"/>
  <c r="C34" i="23"/>
  <c r="C35" i="23"/>
  <c r="C36" i="23"/>
  <c r="C37" i="23"/>
  <c r="C38" i="23"/>
  <c r="C39" i="23"/>
  <c r="C40" i="23"/>
  <c r="C22" i="23"/>
  <c r="F343" i="2"/>
  <c r="I343" i="2"/>
  <c r="B23" i="23"/>
  <c r="F344" i="2"/>
  <c r="I344" i="2"/>
  <c r="B24" i="23"/>
  <c r="F345" i="2"/>
  <c r="I345" i="2"/>
  <c r="B25" i="23"/>
  <c r="F346" i="2"/>
  <c r="I346" i="2"/>
  <c r="B26" i="23"/>
  <c r="F347" i="2"/>
  <c r="I347" i="2"/>
  <c r="B27" i="23"/>
  <c r="F348" i="2"/>
  <c r="I348" i="2"/>
  <c r="B28" i="23"/>
  <c r="F349" i="2"/>
  <c r="I349" i="2"/>
  <c r="B29" i="23"/>
  <c r="F350" i="2"/>
  <c r="I350" i="2"/>
  <c r="B30" i="23"/>
  <c r="F351" i="2"/>
  <c r="I351" i="2"/>
  <c r="B31" i="23"/>
  <c r="F352" i="2"/>
  <c r="I352" i="2"/>
  <c r="B32" i="23"/>
  <c r="F353" i="2"/>
  <c r="I353" i="2"/>
  <c r="B33" i="23"/>
  <c r="F354" i="2"/>
  <c r="I354" i="2"/>
  <c r="B34" i="23"/>
  <c r="F355" i="2"/>
  <c r="I355" i="2"/>
  <c r="B35" i="23"/>
  <c r="F356" i="2"/>
  <c r="I356" i="2"/>
  <c r="B36" i="23"/>
  <c r="F357" i="2"/>
  <c r="I357" i="2"/>
  <c r="B37" i="23"/>
  <c r="F358" i="2"/>
  <c r="I358" i="2"/>
  <c r="B38" i="23"/>
  <c r="F359" i="2"/>
  <c r="I359" i="2"/>
  <c r="B39" i="23"/>
  <c r="F360" i="2"/>
  <c r="I360" i="2"/>
  <c r="B40" i="23"/>
  <c r="F342" i="2"/>
  <c r="I342" i="2"/>
  <c r="B22" i="23"/>
  <c r="B9" i="23"/>
  <c r="C48" i="2"/>
  <c r="B8" i="23"/>
  <c r="C9" i="19"/>
  <c r="C8" i="19"/>
  <c r="I247" i="2"/>
  <c r="J247" i="2"/>
  <c r="K247" i="2"/>
  <c r="I248" i="2"/>
  <c r="J248" i="2"/>
  <c r="K248" i="2"/>
  <c r="I249" i="2"/>
  <c r="J249" i="2"/>
  <c r="K249" i="2"/>
  <c r="I250" i="2"/>
  <c r="J250" i="2"/>
  <c r="K250" i="2"/>
  <c r="I251" i="2"/>
  <c r="J251" i="2"/>
  <c r="K251" i="2"/>
  <c r="I252" i="2"/>
  <c r="J252" i="2"/>
  <c r="K252" i="2"/>
  <c r="I253" i="2"/>
  <c r="J253" i="2"/>
  <c r="K253" i="2"/>
  <c r="I254" i="2"/>
  <c r="J254" i="2"/>
  <c r="K254" i="2"/>
  <c r="I255" i="2"/>
  <c r="J255" i="2"/>
  <c r="K255" i="2"/>
  <c r="I256" i="2"/>
  <c r="J256" i="2"/>
  <c r="K256" i="2"/>
  <c r="I257" i="2"/>
  <c r="J257" i="2"/>
  <c r="K257" i="2"/>
  <c r="I258" i="2"/>
  <c r="J258" i="2"/>
  <c r="K258" i="2"/>
  <c r="I259" i="2"/>
  <c r="J259" i="2"/>
  <c r="K259" i="2"/>
  <c r="I260" i="2"/>
  <c r="J260" i="2"/>
  <c r="K260" i="2"/>
  <c r="I261" i="2"/>
  <c r="J261" i="2"/>
  <c r="K261" i="2"/>
  <c r="I262" i="2"/>
  <c r="J262" i="2"/>
  <c r="K262" i="2"/>
  <c r="I263" i="2"/>
  <c r="J263" i="2"/>
  <c r="K263" i="2"/>
  <c r="I264" i="2"/>
  <c r="J264" i="2"/>
  <c r="K264" i="2"/>
  <c r="I265" i="2"/>
  <c r="J265" i="2"/>
  <c r="K265" i="2"/>
  <c r="I266" i="2"/>
  <c r="J266" i="2"/>
  <c r="K266" i="2"/>
  <c r="I267" i="2"/>
  <c r="J267" i="2"/>
  <c r="K267" i="2"/>
  <c r="I268" i="2"/>
  <c r="J268" i="2"/>
  <c r="K268" i="2"/>
  <c r="I269" i="2"/>
  <c r="J269" i="2"/>
  <c r="K269" i="2"/>
  <c r="I270" i="2"/>
  <c r="J270" i="2"/>
  <c r="K270" i="2"/>
  <c r="I271" i="2"/>
  <c r="J271" i="2"/>
  <c r="K271" i="2"/>
  <c r="I272" i="2"/>
  <c r="J272" i="2"/>
  <c r="K272" i="2"/>
  <c r="I273" i="2"/>
  <c r="J273" i="2"/>
  <c r="K273" i="2"/>
  <c r="I274" i="2"/>
  <c r="J274" i="2"/>
  <c r="K274" i="2"/>
  <c r="I275" i="2"/>
  <c r="J275" i="2"/>
  <c r="K275" i="2"/>
  <c r="I276" i="2"/>
  <c r="J276" i="2"/>
  <c r="K276" i="2"/>
  <c r="I277" i="2"/>
  <c r="J277" i="2"/>
  <c r="K277" i="2"/>
  <c r="I246" i="2"/>
  <c r="J246" i="2"/>
  <c r="K246"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798" i="2"/>
  <c r="C750" i="2"/>
  <c r="C762" i="2"/>
  <c r="C799" i="2"/>
  <c r="C763" i="2"/>
  <c r="C800" i="2"/>
  <c r="C764" i="2"/>
  <c r="C801" i="2"/>
  <c r="C765" i="2"/>
  <c r="C802" i="2"/>
  <c r="C766" i="2"/>
  <c r="C803" i="2"/>
  <c r="C767" i="2"/>
  <c r="C804" i="2"/>
  <c r="C768" i="2"/>
  <c r="C805" i="2"/>
  <c r="C769" i="2"/>
  <c r="C806" i="2"/>
  <c r="C770" i="2"/>
  <c r="C807" i="2"/>
  <c r="C771" i="2"/>
  <c r="C808" i="2"/>
  <c r="C772" i="2"/>
  <c r="C809" i="2"/>
  <c r="C773" i="2"/>
  <c r="C810" i="2"/>
  <c r="C774" i="2"/>
  <c r="C811" i="2"/>
  <c r="C775" i="2"/>
  <c r="C812" i="2"/>
  <c r="C776" i="2"/>
  <c r="C813" i="2"/>
  <c r="C777" i="2"/>
  <c r="C814" i="2"/>
  <c r="C778" i="2"/>
  <c r="C815" i="2"/>
  <c r="C779" i="2"/>
  <c r="C816" i="2"/>
  <c r="C780" i="2"/>
  <c r="C817" i="2"/>
  <c r="C781" i="2"/>
  <c r="C818" i="2"/>
  <c r="C782" i="2"/>
  <c r="C819" i="2"/>
  <c r="C783" i="2"/>
  <c r="C820" i="2"/>
  <c r="C784" i="2"/>
  <c r="C821" i="2"/>
  <c r="C785" i="2"/>
  <c r="C822" i="2"/>
  <c r="C786" i="2"/>
  <c r="C823" i="2"/>
  <c r="C787" i="2"/>
  <c r="C824" i="2"/>
  <c r="C788" i="2"/>
  <c r="C825" i="2"/>
  <c r="C789" i="2"/>
  <c r="C826" i="2"/>
  <c r="C790" i="2"/>
  <c r="C827" i="2"/>
  <c r="C791" i="2"/>
  <c r="C828" i="2"/>
  <c r="C792" i="2"/>
  <c r="C829" i="2"/>
  <c r="C761" i="2"/>
  <c r="C798"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61" i="2"/>
  <c r="F792" i="2"/>
  <c r="Z792" i="2"/>
  <c r="Y792" i="2"/>
  <c r="X792" i="2"/>
  <c r="V792" i="2"/>
  <c r="W792" i="2"/>
  <c r="F791" i="2"/>
  <c r="Z791" i="2"/>
  <c r="Y791" i="2"/>
  <c r="X791" i="2"/>
  <c r="V791" i="2"/>
  <c r="W791" i="2"/>
  <c r="F790" i="2"/>
  <c r="Z790" i="2"/>
  <c r="Y790" i="2"/>
  <c r="X790" i="2"/>
  <c r="V790" i="2"/>
  <c r="W790" i="2"/>
  <c r="F789" i="2"/>
  <c r="Z789" i="2"/>
  <c r="Y789" i="2"/>
  <c r="X789" i="2"/>
  <c r="V789" i="2"/>
  <c r="W789" i="2"/>
  <c r="F788" i="2"/>
  <c r="Z788" i="2"/>
  <c r="Y788" i="2"/>
  <c r="X788" i="2"/>
  <c r="V788" i="2"/>
  <c r="W788" i="2"/>
  <c r="F787" i="2"/>
  <c r="Z787" i="2"/>
  <c r="Y787" i="2"/>
  <c r="X787" i="2"/>
  <c r="V787" i="2"/>
  <c r="W787" i="2"/>
  <c r="F786" i="2"/>
  <c r="Z786" i="2"/>
  <c r="Y786" i="2"/>
  <c r="X786" i="2"/>
  <c r="V786" i="2"/>
  <c r="W786" i="2"/>
  <c r="F785" i="2"/>
  <c r="Z785" i="2"/>
  <c r="Y785" i="2"/>
  <c r="X785" i="2"/>
  <c r="V785" i="2"/>
  <c r="W785" i="2"/>
  <c r="F784" i="2"/>
  <c r="Z784" i="2"/>
  <c r="Y784" i="2"/>
  <c r="X784" i="2"/>
  <c r="V784" i="2"/>
  <c r="W784" i="2"/>
  <c r="F783" i="2"/>
  <c r="Z783" i="2"/>
  <c r="Y783" i="2"/>
  <c r="X783" i="2"/>
  <c r="V783" i="2"/>
  <c r="W783" i="2"/>
  <c r="F782" i="2"/>
  <c r="Z782" i="2"/>
  <c r="Y782" i="2"/>
  <c r="X782" i="2"/>
  <c r="V782" i="2"/>
  <c r="W782" i="2"/>
  <c r="F781" i="2"/>
  <c r="Z781" i="2"/>
  <c r="Y781" i="2"/>
  <c r="X781" i="2"/>
  <c r="V781" i="2"/>
  <c r="W781" i="2"/>
  <c r="F780" i="2"/>
  <c r="Z780" i="2"/>
  <c r="Y780" i="2"/>
  <c r="X780" i="2"/>
  <c r="V780" i="2"/>
  <c r="W780" i="2"/>
  <c r="F779" i="2"/>
  <c r="Z779" i="2"/>
  <c r="Y779" i="2"/>
  <c r="X779" i="2"/>
  <c r="V779" i="2"/>
  <c r="W779" i="2"/>
  <c r="F778" i="2"/>
  <c r="Z778" i="2"/>
  <c r="Y778" i="2"/>
  <c r="X778" i="2"/>
  <c r="V778" i="2"/>
  <c r="W778" i="2"/>
  <c r="F777" i="2"/>
  <c r="Z777" i="2"/>
  <c r="Y777" i="2"/>
  <c r="X777" i="2"/>
  <c r="V777" i="2"/>
  <c r="W777" i="2"/>
  <c r="F776" i="2"/>
  <c r="Z776" i="2"/>
  <c r="Y776" i="2"/>
  <c r="X776" i="2"/>
  <c r="V776" i="2"/>
  <c r="W776" i="2"/>
  <c r="F775" i="2"/>
  <c r="Z775" i="2"/>
  <c r="Y775" i="2"/>
  <c r="X775" i="2"/>
  <c r="V775" i="2"/>
  <c r="W775" i="2"/>
  <c r="F774" i="2"/>
  <c r="Z774" i="2"/>
  <c r="Y774" i="2"/>
  <c r="X774" i="2"/>
  <c r="V774" i="2"/>
  <c r="W774" i="2"/>
  <c r="F773" i="2"/>
  <c r="Z773" i="2"/>
  <c r="Y773" i="2"/>
  <c r="X773" i="2"/>
  <c r="V773" i="2"/>
  <c r="W773" i="2"/>
  <c r="F772" i="2"/>
  <c r="Z772" i="2"/>
  <c r="Y772" i="2"/>
  <c r="X772" i="2"/>
  <c r="V772" i="2"/>
  <c r="W772" i="2"/>
  <c r="F771" i="2"/>
  <c r="Z771" i="2"/>
  <c r="Y771" i="2"/>
  <c r="X771" i="2"/>
  <c r="V771" i="2"/>
  <c r="W771" i="2"/>
  <c r="F770" i="2"/>
  <c r="Z770" i="2"/>
  <c r="Y770" i="2"/>
  <c r="X770" i="2"/>
  <c r="V770" i="2"/>
  <c r="W770" i="2"/>
  <c r="F769" i="2"/>
  <c r="Z769" i="2"/>
  <c r="Y769" i="2"/>
  <c r="X769" i="2"/>
  <c r="V769" i="2"/>
  <c r="W769" i="2"/>
  <c r="F768" i="2"/>
  <c r="Z768" i="2"/>
  <c r="Y768" i="2"/>
  <c r="X768" i="2"/>
  <c r="V768" i="2"/>
  <c r="W768" i="2"/>
  <c r="F767" i="2"/>
  <c r="Z767" i="2"/>
  <c r="Y767" i="2"/>
  <c r="X767" i="2"/>
  <c r="V767" i="2"/>
  <c r="W767" i="2"/>
  <c r="F766" i="2"/>
  <c r="Z766" i="2"/>
  <c r="Y766" i="2"/>
  <c r="X766" i="2"/>
  <c r="V766" i="2"/>
  <c r="W766" i="2"/>
  <c r="F765" i="2"/>
  <c r="Z765" i="2"/>
  <c r="Y765" i="2"/>
  <c r="X765" i="2"/>
  <c r="V765" i="2"/>
  <c r="W765" i="2"/>
  <c r="F764" i="2"/>
  <c r="Z764" i="2"/>
  <c r="Y764" i="2"/>
  <c r="X764" i="2"/>
  <c r="V764" i="2"/>
  <c r="W764" i="2"/>
  <c r="F763" i="2"/>
  <c r="Z763" i="2"/>
  <c r="Y763" i="2"/>
  <c r="X763" i="2"/>
  <c r="V763" i="2"/>
  <c r="W763" i="2"/>
  <c r="F762" i="2"/>
  <c r="Z762" i="2"/>
  <c r="Y762" i="2"/>
  <c r="X762" i="2"/>
  <c r="V762" i="2"/>
  <c r="W762" i="2"/>
  <c r="F761" i="2"/>
  <c r="Z761" i="2"/>
  <c r="Y761" i="2"/>
  <c r="X761" i="2"/>
  <c r="V761" i="2"/>
  <c r="W76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01" i="2"/>
  <c r="AM200" i="2"/>
  <c r="AL200" i="2"/>
  <c r="AI201" i="2"/>
  <c r="AE201" i="2"/>
  <c r="Y201" i="2"/>
  <c r="AA201" i="2"/>
  <c r="V200" i="2"/>
  <c r="U200" i="2"/>
  <c r="S200"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Q200" i="2"/>
  <c r="P200" i="2"/>
  <c r="R200"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B34" i="21"/>
  <c r="B35" i="21"/>
  <c r="B36" i="21"/>
  <c r="B37" i="21"/>
  <c r="B38" i="21"/>
  <c r="B39" i="21"/>
  <c r="B40" i="21"/>
  <c r="B41" i="21"/>
  <c r="B42" i="21"/>
  <c r="B33" i="21"/>
  <c r="C6" i="21"/>
  <c r="Z199" i="2"/>
  <c r="AP199" i="2"/>
  <c r="C669"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680"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17"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680"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F711" i="2"/>
  <c r="Z711" i="2"/>
  <c r="Y711" i="2"/>
  <c r="X711" i="2"/>
  <c r="V711" i="2"/>
  <c r="W711" i="2"/>
  <c r="F710" i="2"/>
  <c r="Z710" i="2"/>
  <c r="Y710" i="2"/>
  <c r="X710" i="2"/>
  <c r="V710" i="2"/>
  <c r="W710" i="2"/>
  <c r="F709" i="2"/>
  <c r="Z709" i="2"/>
  <c r="Y709" i="2"/>
  <c r="X709" i="2"/>
  <c r="V709" i="2"/>
  <c r="W709" i="2"/>
  <c r="F708" i="2"/>
  <c r="Z708" i="2"/>
  <c r="Y708" i="2"/>
  <c r="X708" i="2"/>
  <c r="V708" i="2"/>
  <c r="W708" i="2"/>
  <c r="F707" i="2"/>
  <c r="Z707" i="2"/>
  <c r="Y707" i="2"/>
  <c r="X707" i="2"/>
  <c r="V707" i="2"/>
  <c r="W707" i="2"/>
  <c r="F706" i="2"/>
  <c r="Z706" i="2"/>
  <c r="Y706" i="2"/>
  <c r="X706" i="2"/>
  <c r="V706" i="2"/>
  <c r="W706" i="2"/>
  <c r="F705" i="2"/>
  <c r="Z705" i="2"/>
  <c r="Y705" i="2"/>
  <c r="X705" i="2"/>
  <c r="V705" i="2"/>
  <c r="W705" i="2"/>
  <c r="F704" i="2"/>
  <c r="Z704" i="2"/>
  <c r="Y704" i="2"/>
  <c r="X704" i="2"/>
  <c r="V704" i="2"/>
  <c r="W704" i="2"/>
  <c r="F703" i="2"/>
  <c r="Z703" i="2"/>
  <c r="Y703" i="2"/>
  <c r="X703" i="2"/>
  <c r="V703" i="2"/>
  <c r="W703" i="2"/>
  <c r="F702" i="2"/>
  <c r="Z702" i="2"/>
  <c r="Y702" i="2"/>
  <c r="X702" i="2"/>
  <c r="V702" i="2"/>
  <c r="W702" i="2"/>
  <c r="F701" i="2"/>
  <c r="Z701" i="2"/>
  <c r="Y701" i="2"/>
  <c r="X701" i="2"/>
  <c r="V701" i="2"/>
  <c r="W701" i="2"/>
  <c r="F700" i="2"/>
  <c r="Z700" i="2"/>
  <c r="Y700" i="2"/>
  <c r="X700" i="2"/>
  <c r="V700" i="2"/>
  <c r="W700" i="2"/>
  <c r="F699" i="2"/>
  <c r="Z699" i="2"/>
  <c r="Y699" i="2"/>
  <c r="X699" i="2"/>
  <c r="V699" i="2"/>
  <c r="W699" i="2"/>
  <c r="F698" i="2"/>
  <c r="Z698" i="2"/>
  <c r="Y698" i="2"/>
  <c r="X698" i="2"/>
  <c r="V698" i="2"/>
  <c r="W698" i="2"/>
  <c r="F697" i="2"/>
  <c r="Z697" i="2"/>
  <c r="Y697" i="2"/>
  <c r="X697" i="2"/>
  <c r="V697" i="2"/>
  <c r="W697" i="2"/>
  <c r="F696" i="2"/>
  <c r="Z696" i="2"/>
  <c r="Y696" i="2"/>
  <c r="X696" i="2"/>
  <c r="V696" i="2"/>
  <c r="W696" i="2"/>
  <c r="F695" i="2"/>
  <c r="Z695" i="2"/>
  <c r="Y695" i="2"/>
  <c r="X695" i="2"/>
  <c r="V695" i="2"/>
  <c r="W695" i="2"/>
  <c r="F694" i="2"/>
  <c r="Z694" i="2"/>
  <c r="Y694" i="2"/>
  <c r="X694" i="2"/>
  <c r="V694" i="2"/>
  <c r="W694" i="2"/>
  <c r="F693" i="2"/>
  <c r="Z693" i="2"/>
  <c r="Y693" i="2"/>
  <c r="X693" i="2"/>
  <c r="V693" i="2"/>
  <c r="W693" i="2"/>
  <c r="F692" i="2"/>
  <c r="Z692" i="2"/>
  <c r="Y692" i="2"/>
  <c r="X692" i="2"/>
  <c r="V692" i="2"/>
  <c r="W692" i="2"/>
  <c r="F691" i="2"/>
  <c r="Z691" i="2"/>
  <c r="Y691" i="2"/>
  <c r="X691" i="2"/>
  <c r="V691" i="2"/>
  <c r="W691" i="2"/>
  <c r="F690" i="2"/>
  <c r="Z690" i="2"/>
  <c r="Y690" i="2"/>
  <c r="X690" i="2"/>
  <c r="V690" i="2"/>
  <c r="W690" i="2"/>
  <c r="F689" i="2"/>
  <c r="Z689" i="2"/>
  <c r="Y689" i="2"/>
  <c r="X689" i="2"/>
  <c r="V689" i="2"/>
  <c r="W689" i="2"/>
  <c r="F688" i="2"/>
  <c r="Z688" i="2"/>
  <c r="Y688" i="2"/>
  <c r="X688" i="2"/>
  <c r="V688" i="2"/>
  <c r="W688" i="2"/>
  <c r="F687" i="2"/>
  <c r="Z687" i="2"/>
  <c r="Y687" i="2"/>
  <c r="X687" i="2"/>
  <c r="V687" i="2"/>
  <c r="W687" i="2"/>
  <c r="F686" i="2"/>
  <c r="Z686" i="2"/>
  <c r="Y686" i="2"/>
  <c r="X686" i="2"/>
  <c r="V686" i="2"/>
  <c r="W686" i="2"/>
  <c r="F685" i="2"/>
  <c r="Z685" i="2"/>
  <c r="Y685" i="2"/>
  <c r="X685" i="2"/>
  <c r="V685" i="2"/>
  <c r="W685" i="2"/>
  <c r="F684" i="2"/>
  <c r="Z684" i="2"/>
  <c r="Y684" i="2"/>
  <c r="X684" i="2"/>
  <c r="V684" i="2"/>
  <c r="W684" i="2"/>
  <c r="F683" i="2"/>
  <c r="Z683" i="2"/>
  <c r="Y683" i="2"/>
  <c r="X683" i="2"/>
  <c r="V683" i="2"/>
  <c r="W683" i="2"/>
  <c r="F682" i="2"/>
  <c r="Z682" i="2"/>
  <c r="Y682" i="2"/>
  <c r="X682" i="2"/>
  <c r="V682" i="2"/>
  <c r="W682" i="2"/>
  <c r="F681" i="2"/>
  <c r="Z681" i="2"/>
  <c r="Y681" i="2"/>
  <c r="X681" i="2"/>
  <c r="V681" i="2"/>
  <c r="W681" i="2"/>
  <c r="F680" i="2"/>
  <c r="Z680" i="2"/>
  <c r="Y680" i="2"/>
  <c r="X680" i="2"/>
  <c r="V680" i="2"/>
  <c r="W680" i="2"/>
  <c r="C588" i="2"/>
  <c r="C507" i="2"/>
  <c r="C430" i="2"/>
  <c r="C46" i="2"/>
  <c r="C5" i="21"/>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00" i="2"/>
  <c r="A601" i="2"/>
  <c r="A602" i="2"/>
  <c r="A603" i="2"/>
  <c r="A599"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19" i="2"/>
  <c r="A520" i="2"/>
  <c r="A521" i="2"/>
  <c r="A522" i="2"/>
  <c r="A518"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38" i="2"/>
  <c r="A439" i="2"/>
  <c r="A440" i="2"/>
  <c r="A441" i="2"/>
  <c r="A437"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383" i="2"/>
  <c r="A384" i="2"/>
  <c r="A385" i="2"/>
  <c r="A386" i="2"/>
  <c r="A382"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43" i="2"/>
  <c r="A344" i="2"/>
  <c r="A345" i="2"/>
  <c r="A346" i="2"/>
  <c r="A342"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46" i="2"/>
  <c r="N200" i="2"/>
  <c r="M200" i="2"/>
  <c r="X200" i="2"/>
  <c r="AI200" i="2"/>
  <c r="AH200" i="2"/>
  <c r="AE200" i="2"/>
  <c r="AD200" i="2"/>
  <c r="AQ200" i="2"/>
  <c r="AP200" i="2"/>
  <c r="AA200" i="2"/>
  <c r="Z200" i="2"/>
  <c r="K200" i="2"/>
  <c r="J200" i="2"/>
  <c r="J43" i="2"/>
  <c r="C202" i="2"/>
  <c r="C600" i="2"/>
  <c r="C203" i="2"/>
  <c r="C601" i="2"/>
  <c r="C204" i="2"/>
  <c r="C602" i="2"/>
  <c r="C205" i="2"/>
  <c r="C603" i="2"/>
  <c r="C206" i="2"/>
  <c r="C604" i="2"/>
  <c r="C207" i="2"/>
  <c r="C605" i="2"/>
  <c r="C208" i="2"/>
  <c r="C606" i="2"/>
  <c r="C209" i="2"/>
  <c r="C607" i="2"/>
  <c r="C210" i="2"/>
  <c r="C608" i="2"/>
  <c r="C211" i="2"/>
  <c r="C609" i="2"/>
  <c r="C212" i="2"/>
  <c r="C610" i="2"/>
  <c r="C213" i="2"/>
  <c r="C611" i="2"/>
  <c r="C214" i="2"/>
  <c r="C612" i="2"/>
  <c r="C215" i="2"/>
  <c r="C613" i="2"/>
  <c r="C216" i="2"/>
  <c r="C614" i="2"/>
  <c r="C217" i="2"/>
  <c r="C615" i="2"/>
  <c r="C218" i="2"/>
  <c r="C616" i="2"/>
  <c r="C219" i="2"/>
  <c r="C617" i="2"/>
  <c r="C220" i="2"/>
  <c r="C618" i="2"/>
  <c r="C221" i="2"/>
  <c r="C619" i="2"/>
  <c r="C222" i="2"/>
  <c r="C620" i="2"/>
  <c r="C223" i="2"/>
  <c r="C621" i="2"/>
  <c r="C224" i="2"/>
  <c r="C622" i="2"/>
  <c r="C225" i="2"/>
  <c r="C623" i="2"/>
  <c r="C226" i="2"/>
  <c r="C624" i="2"/>
  <c r="C227" i="2"/>
  <c r="C625" i="2"/>
  <c r="C228" i="2"/>
  <c r="C626" i="2"/>
  <c r="C229" i="2"/>
  <c r="C627" i="2"/>
  <c r="C230" i="2"/>
  <c r="C628" i="2"/>
  <c r="C231" i="2"/>
  <c r="C629" i="2"/>
  <c r="C232" i="2"/>
  <c r="C630" i="2"/>
  <c r="C201" i="2"/>
  <c r="C599"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18"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37" i="2"/>
  <c r="C410" i="2"/>
  <c r="C411" i="2"/>
  <c r="C412" i="2"/>
  <c r="C413" i="2"/>
  <c r="C396" i="2"/>
  <c r="C397" i="2"/>
  <c r="C398" i="2"/>
  <c r="C399" i="2"/>
  <c r="C400" i="2"/>
  <c r="C401" i="2"/>
  <c r="C402" i="2"/>
  <c r="C403" i="2"/>
  <c r="C404" i="2"/>
  <c r="C405" i="2"/>
  <c r="C406" i="2"/>
  <c r="C407" i="2"/>
  <c r="C408" i="2"/>
  <c r="C409" i="2"/>
  <c r="C383" i="2"/>
  <c r="C384" i="2"/>
  <c r="C385" i="2"/>
  <c r="C386" i="2"/>
  <c r="C387" i="2"/>
  <c r="C388" i="2"/>
  <c r="C389" i="2"/>
  <c r="C390" i="2"/>
  <c r="C391" i="2"/>
  <c r="C392" i="2"/>
  <c r="C393" i="2"/>
  <c r="C394" i="2"/>
  <c r="C395" i="2"/>
  <c r="C382" i="2"/>
  <c r="C356" i="2"/>
  <c r="C357" i="2"/>
  <c r="C358" i="2"/>
  <c r="C359" i="2"/>
  <c r="C360" i="2"/>
  <c r="C361" i="2"/>
  <c r="C362" i="2"/>
  <c r="C363" i="2"/>
  <c r="C364" i="2"/>
  <c r="C365" i="2"/>
  <c r="C366" i="2"/>
  <c r="C367" i="2"/>
  <c r="C368" i="2"/>
  <c r="C369" i="2"/>
  <c r="C370" i="2"/>
  <c r="C371" i="2"/>
  <c r="C372" i="2"/>
  <c r="C373" i="2"/>
  <c r="C343" i="2"/>
  <c r="C344" i="2"/>
  <c r="C345" i="2"/>
  <c r="C346" i="2"/>
  <c r="C347" i="2"/>
  <c r="C348" i="2"/>
  <c r="C349" i="2"/>
  <c r="C350" i="2"/>
  <c r="C351" i="2"/>
  <c r="C352" i="2"/>
  <c r="C353" i="2"/>
  <c r="C354" i="2"/>
  <c r="C355" i="2"/>
  <c r="C342" i="2"/>
  <c r="C49"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474"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297" i="2"/>
  <c r="C246" i="2"/>
  <c r="AQ201"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M46" i="2"/>
  <c r="M43" i="2"/>
  <c r="K43" i="2"/>
  <c r="I43" i="2"/>
  <c r="H43" i="2"/>
  <c r="G43" i="2"/>
  <c r="E43" i="2"/>
  <c r="C43" i="2"/>
  <c r="B46" i="2"/>
  <c r="B43" i="2"/>
  <c r="K46" i="2"/>
  <c r="J46" i="2"/>
  <c r="I46" i="2"/>
  <c r="H46" i="2"/>
  <c r="G46" i="2"/>
  <c r="E46" i="2"/>
  <c r="D46" i="2"/>
  <c r="K13" i="21"/>
  <c r="L13" i="21"/>
  <c r="M13" i="21"/>
  <c r="K14" i="21"/>
  <c r="K16" i="21"/>
  <c r="K19" i="21"/>
  <c r="K31" i="21"/>
  <c r="H13" i="21"/>
  <c r="I13" i="21"/>
  <c r="J13" i="21"/>
  <c r="H14" i="21"/>
  <c r="H16" i="21"/>
  <c r="H19" i="21"/>
  <c r="H31" i="21"/>
  <c r="E13" i="21"/>
  <c r="F13" i="21"/>
  <c r="G13" i="21"/>
  <c r="E14" i="21"/>
  <c r="E16" i="21"/>
  <c r="E19" i="21"/>
  <c r="E31" i="21"/>
  <c r="K30" i="21"/>
  <c r="H30" i="21"/>
  <c r="E30" i="21"/>
  <c r="K29" i="21"/>
  <c r="H29" i="21"/>
  <c r="E29" i="21"/>
  <c r="K28" i="21"/>
  <c r="H28" i="21"/>
  <c r="E28" i="21"/>
  <c r="K27" i="21"/>
  <c r="H26" i="21"/>
  <c r="E26" i="21"/>
  <c r="H25" i="21"/>
  <c r="K24" i="21"/>
  <c r="E24" i="21"/>
  <c r="K23" i="21"/>
  <c r="H23" i="21"/>
  <c r="E23" i="21"/>
  <c r="K22" i="21"/>
  <c r="H22" i="21"/>
  <c r="E22" i="21"/>
  <c r="D201" i="2"/>
  <c r="E201" i="2"/>
  <c r="F201" i="2"/>
  <c r="D202" i="2"/>
  <c r="E202" i="2"/>
  <c r="F202" i="2"/>
  <c r="D203" i="2"/>
  <c r="E203" i="2"/>
  <c r="F203" i="2"/>
  <c r="D204" i="2"/>
  <c r="E204" i="2"/>
  <c r="F204" i="2"/>
  <c r="D205" i="2"/>
  <c r="E205" i="2"/>
  <c r="F205" i="2"/>
  <c r="D206" i="2"/>
  <c r="E206" i="2"/>
  <c r="F206" i="2"/>
  <c r="D207" i="2"/>
  <c r="E207" i="2"/>
  <c r="F207" i="2"/>
  <c r="D208" i="2"/>
  <c r="E208" i="2"/>
  <c r="F208" i="2"/>
  <c r="D209" i="2"/>
  <c r="E209" i="2"/>
  <c r="F209" i="2"/>
  <c r="D210" i="2"/>
  <c r="E210" i="2"/>
  <c r="F210" i="2"/>
  <c r="D211" i="2"/>
  <c r="E211" i="2"/>
  <c r="F211" i="2"/>
  <c r="D212" i="2"/>
  <c r="E212" i="2"/>
  <c r="F212" i="2"/>
  <c r="D213" i="2"/>
  <c r="E213" i="2"/>
  <c r="F213" i="2"/>
  <c r="D214" i="2"/>
  <c r="E214" i="2"/>
  <c r="F214" i="2"/>
  <c r="D215" i="2"/>
  <c r="E215" i="2"/>
  <c r="F215" i="2"/>
  <c r="D216" i="2"/>
  <c r="E216" i="2"/>
  <c r="F216" i="2"/>
  <c r="D217" i="2"/>
  <c r="E217" i="2"/>
  <c r="F217" i="2"/>
  <c r="D218" i="2"/>
  <c r="E218" i="2"/>
  <c r="F218" i="2"/>
  <c r="D219" i="2"/>
  <c r="E219" i="2"/>
  <c r="F219" i="2"/>
  <c r="D220" i="2"/>
  <c r="E220" i="2"/>
  <c r="F220" i="2"/>
  <c r="D221" i="2"/>
  <c r="E221" i="2"/>
  <c r="F221" i="2"/>
  <c r="D222" i="2"/>
  <c r="E222" i="2"/>
  <c r="F222" i="2"/>
  <c r="D223" i="2"/>
  <c r="E223" i="2"/>
  <c r="F223" i="2"/>
  <c r="D224" i="2"/>
  <c r="E224" i="2"/>
  <c r="F224" i="2"/>
  <c r="D225" i="2"/>
  <c r="E225" i="2"/>
  <c r="F225" i="2"/>
  <c r="D226" i="2"/>
  <c r="E226" i="2"/>
  <c r="F226" i="2"/>
  <c r="D227" i="2"/>
  <c r="E227" i="2"/>
  <c r="F227" i="2"/>
  <c r="D228" i="2"/>
  <c r="E228" i="2"/>
  <c r="F228" i="2"/>
  <c r="D229" i="2"/>
  <c r="E229" i="2"/>
  <c r="F229" i="2"/>
  <c r="D230" i="2"/>
  <c r="E230" i="2"/>
  <c r="F230" i="2"/>
  <c r="D231" i="2"/>
  <c r="E231" i="2"/>
  <c r="F231" i="2"/>
  <c r="D232" i="2"/>
  <c r="E232" i="2"/>
  <c r="F232" i="2"/>
  <c r="E200" i="2"/>
  <c r="F200" i="2"/>
  <c r="D200" i="2"/>
  <c r="B637" i="2"/>
  <c r="C637" i="2"/>
  <c r="B638" i="2"/>
  <c r="C638" i="2"/>
  <c r="B639" i="2"/>
  <c r="C639" i="2"/>
  <c r="B640" i="2"/>
  <c r="C640" i="2"/>
  <c r="B641" i="2"/>
  <c r="C641" i="2"/>
  <c r="B642" i="2"/>
  <c r="C642" i="2"/>
  <c r="B643" i="2"/>
  <c r="C643" i="2"/>
  <c r="B644" i="2"/>
  <c r="C644" i="2"/>
  <c r="B645" i="2"/>
  <c r="C645" i="2"/>
  <c r="B646" i="2"/>
  <c r="C646" i="2"/>
  <c r="B647" i="2"/>
  <c r="C647" i="2"/>
  <c r="B648" i="2"/>
  <c r="C648" i="2"/>
  <c r="B649" i="2"/>
  <c r="C649" i="2"/>
  <c r="B650" i="2"/>
  <c r="C650" i="2"/>
  <c r="B651" i="2"/>
  <c r="C651" i="2"/>
  <c r="B652" i="2"/>
  <c r="C652" i="2"/>
  <c r="B653" i="2"/>
  <c r="C653" i="2"/>
  <c r="B654" i="2"/>
  <c r="C654" i="2"/>
  <c r="B655" i="2"/>
  <c r="C655" i="2"/>
  <c r="B656" i="2"/>
  <c r="C656" i="2"/>
  <c r="B657" i="2"/>
  <c r="C657" i="2"/>
  <c r="B658" i="2"/>
  <c r="C658" i="2"/>
  <c r="B659" i="2"/>
  <c r="C659" i="2"/>
  <c r="B660" i="2"/>
  <c r="C660" i="2"/>
  <c r="B661" i="2"/>
  <c r="C661" i="2"/>
  <c r="B662" i="2"/>
  <c r="C662" i="2"/>
  <c r="B663" i="2"/>
  <c r="C663" i="2"/>
  <c r="B664" i="2"/>
  <c r="C664" i="2"/>
  <c r="B665" i="2"/>
  <c r="C665" i="2"/>
  <c r="B666" i="2"/>
  <c r="C666" i="2"/>
  <c r="B667" i="2"/>
  <c r="C667" i="2"/>
  <c r="B636" i="2"/>
  <c r="C636" i="2"/>
  <c r="B600" i="2"/>
  <c r="F600" i="2"/>
  <c r="V600" i="2"/>
  <c r="W600" i="2"/>
  <c r="X600" i="2"/>
  <c r="Y600" i="2"/>
  <c r="Z600" i="2"/>
  <c r="B601" i="2"/>
  <c r="F601" i="2"/>
  <c r="V601" i="2"/>
  <c r="W601" i="2"/>
  <c r="X601" i="2"/>
  <c r="Y601" i="2"/>
  <c r="Z601" i="2"/>
  <c r="B602" i="2"/>
  <c r="F602" i="2"/>
  <c r="V602" i="2"/>
  <c r="W602" i="2"/>
  <c r="X602" i="2"/>
  <c r="Y602" i="2"/>
  <c r="Z602" i="2"/>
  <c r="B603" i="2"/>
  <c r="F603" i="2"/>
  <c r="V603" i="2"/>
  <c r="W603" i="2"/>
  <c r="X603" i="2"/>
  <c r="Y603" i="2"/>
  <c r="Z603" i="2"/>
  <c r="B604" i="2"/>
  <c r="F604" i="2"/>
  <c r="V604" i="2"/>
  <c r="W604" i="2"/>
  <c r="X604" i="2"/>
  <c r="Y604" i="2"/>
  <c r="Z604" i="2"/>
  <c r="B605" i="2"/>
  <c r="F605" i="2"/>
  <c r="V605" i="2"/>
  <c r="W605" i="2"/>
  <c r="X605" i="2"/>
  <c r="Y605" i="2"/>
  <c r="Z605" i="2"/>
  <c r="B606" i="2"/>
  <c r="F606" i="2"/>
  <c r="V606" i="2"/>
  <c r="W606" i="2"/>
  <c r="X606" i="2"/>
  <c r="Y606" i="2"/>
  <c r="Z606" i="2"/>
  <c r="B607" i="2"/>
  <c r="F607" i="2"/>
  <c r="V607" i="2"/>
  <c r="W607" i="2"/>
  <c r="X607" i="2"/>
  <c r="Y607" i="2"/>
  <c r="Z607" i="2"/>
  <c r="B608" i="2"/>
  <c r="F608" i="2"/>
  <c r="V608" i="2"/>
  <c r="W608" i="2"/>
  <c r="X608" i="2"/>
  <c r="Y608" i="2"/>
  <c r="Z608" i="2"/>
  <c r="B609" i="2"/>
  <c r="F609" i="2"/>
  <c r="V609" i="2"/>
  <c r="W609" i="2"/>
  <c r="X609" i="2"/>
  <c r="Y609" i="2"/>
  <c r="Z609" i="2"/>
  <c r="B610" i="2"/>
  <c r="F610" i="2"/>
  <c r="V610" i="2"/>
  <c r="W610" i="2"/>
  <c r="X610" i="2"/>
  <c r="Y610" i="2"/>
  <c r="Z610" i="2"/>
  <c r="B611" i="2"/>
  <c r="F611" i="2"/>
  <c r="V611" i="2"/>
  <c r="W611" i="2"/>
  <c r="X611" i="2"/>
  <c r="Y611" i="2"/>
  <c r="Z611" i="2"/>
  <c r="B612" i="2"/>
  <c r="F612" i="2"/>
  <c r="V612" i="2"/>
  <c r="W612" i="2"/>
  <c r="X612" i="2"/>
  <c r="Y612" i="2"/>
  <c r="Z612" i="2"/>
  <c r="B613" i="2"/>
  <c r="F613" i="2"/>
  <c r="V613" i="2"/>
  <c r="W613" i="2"/>
  <c r="X613" i="2"/>
  <c r="Y613" i="2"/>
  <c r="Z613" i="2"/>
  <c r="B614" i="2"/>
  <c r="F614" i="2"/>
  <c r="V614" i="2"/>
  <c r="W614" i="2"/>
  <c r="X614" i="2"/>
  <c r="Y614" i="2"/>
  <c r="Z614" i="2"/>
  <c r="B615" i="2"/>
  <c r="F615" i="2"/>
  <c r="V615" i="2"/>
  <c r="W615" i="2"/>
  <c r="X615" i="2"/>
  <c r="Y615" i="2"/>
  <c r="Z615" i="2"/>
  <c r="B616" i="2"/>
  <c r="F616" i="2"/>
  <c r="V616" i="2"/>
  <c r="W616" i="2"/>
  <c r="X616" i="2"/>
  <c r="Y616" i="2"/>
  <c r="Z616" i="2"/>
  <c r="B617" i="2"/>
  <c r="F617" i="2"/>
  <c r="V617" i="2"/>
  <c r="W617" i="2"/>
  <c r="X617" i="2"/>
  <c r="Y617" i="2"/>
  <c r="Z617" i="2"/>
  <c r="B618" i="2"/>
  <c r="F618" i="2"/>
  <c r="V618" i="2"/>
  <c r="W618" i="2"/>
  <c r="X618" i="2"/>
  <c r="Y618" i="2"/>
  <c r="Z618" i="2"/>
  <c r="B619" i="2"/>
  <c r="F619" i="2"/>
  <c r="V619" i="2"/>
  <c r="W619" i="2"/>
  <c r="X619" i="2"/>
  <c r="Y619" i="2"/>
  <c r="Z619" i="2"/>
  <c r="B620" i="2"/>
  <c r="F620" i="2"/>
  <c r="V620" i="2"/>
  <c r="W620" i="2"/>
  <c r="X620" i="2"/>
  <c r="Y620" i="2"/>
  <c r="Z620" i="2"/>
  <c r="B621" i="2"/>
  <c r="F621" i="2"/>
  <c r="V621" i="2"/>
  <c r="W621" i="2"/>
  <c r="X621" i="2"/>
  <c r="Y621" i="2"/>
  <c r="Z621" i="2"/>
  <c r="B622" i="2"/>
  <c r="F622" i="2"/>
  <c r="V622" i="2"/>
  <c r="W622" i="2"/>
  <c r="X622" i="2"/>
  <c r="Y622" i="2"/>
  <c r="Z622" i="2"/>
  <c r="B623" i="2"/>
  <c r="F623" i="2"/>
  <c r="V623" i="2"/>
  <c r="W623" i="2"/>
  <c r="X623" i="2"/>
  <c r="Y623" i="2"/>
  <c r="Z623" i="2"/>
  <c r="B624" i="2"/>
  <c r="F624" i="2"/>
  <c r="V624" i="2"/>
  <c r="W624" i="2"/>
  <c r="X624" i="2"/>
  <c r="Y624" i="2"/>
  <c r="Z624" i="2"/>
  <c r="B625" i="2"/>
  <c r="F625" i="2"/>
  <c r="V625" i="2"/>
  <c r="W625" i="2"/>
  <c r="X625" i="2"/>
  <c r="Y625" i="2"/>
  <c r="Z625" i="2"/>
  <c r="B626" i="2"/>
  <c r="F626" i="2"/>
  <c r="V626" i="2"/>
  <c r="W626" i="2"/>
  <c r="X626" i="2"/>
  <c r="Y626" i="2"/>
  <c r="Z626" i="2"/>
  <c r="B627" i="2"/>
  <c r="F627" i="2"/>
  <c r="V627" i="2"/>
  <c r="W627" i="2"/>
  <c r="X627" i="2"/>
  <c r="Y627" i="2"/>
  <c r="Z627" i="2"/>
  <c r="B628" i="2"/>
  <c r="F628" i="2"/>
  <c r="V628" i="2"/>
  <c r="W628" i="2"/>
  <c r="X628" i="2"/>
  <c r="Y628" i="2"/>
  <c r="Z628" i="2"/>
  <c r="B629" i="2"/>
  <c r="F629" i="2"/>
  <c r="V629" i="2"/>
  <c r="W629" i="2"/>
  <c r="X629" i="2"/>
  <c r="Y629" i="2"/>
  <c r="Z629" i="2"/>
  <c r="B630" i="2"/>
  <c r="F630" i="2"/>
  <c r="V630" i="2"/>
  <c r="W630" i="2"/>
  <c r="X630" i="2"/>
  <c r="Y630" i="2"/>
  <c r="Z630" i="2"/>
  <c r="B599" i="2"/>
  <c r="F599" i="2"/>
  <c r="Z599" i="2"/>
  <c r="Y599" i="2"/>
  <c r="X599" i="2"/>
  <c r="V599" i="2"/>
  <c r="W599"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C555" i="2"/>
  <c r="B555" i="2"/>
  <c r="B519" i="2"/>
  <c r="F519" i="2"/>
  <c r="V519" i="2"/>
  <c r="W519" i="2"/>
  <c r="X519" i="2"/>
  <c r="Y519" i="2"/>
  <c r="Z519" i="2"/>
  <c r="B520" i="2"/>
  <c r="F520" i="2"/>
  <c r="V520" i="2"/>
  <c r="W520" i="2"/>
  <c r="X520" i="2"/>
  <c r="Y520" i="2"/>
  <c r="Z520" i="2"/>
  <c r="B521" i="2"/>
  <c r="F521" i="2"/>
  <c r="V521" i="2"/>
  <c r="W521" i="2"/>
  <c r="X521" i="2"/>
  <c r="Y521" i="2"/>
  <c r="Z521" i="2"/>
  <c r="B522" i="2"/>
  <c r="F522" i="2"/>
  <c r="V522" i="2"/>
  <c r="W522" i="2"/>
  <c r="X522" i="2"/>
  <c r="Y522" i="2"/>
  <c r="Z522" i="2"/>
  <c r="B523" i="2"/>
  <c r="F523" i="2"/>
  <c r="V523" i="2"/>
  <c r="W523" i="2"/>
  <c r="X523" i="2"/>
  <c r="Y523" i="2"/>
  <c r="Z523" i="2"/>
  <c r="B524" i="2"/>
  <c r="F524" i="2"/>
  <c r="V524" i="2"/>
  <c r="W524" i="2"/>
  <c r="X524" i="2"/>
  <c r="Y524" i="2"/>
  <c r="Z524" i="2"/>
  <c r="B525" i="2"/>
  <c r="F525" i="2"/>
  <c r="V525" i="2"/>
  <c r="W525" i="2"/>
  <c r="X525" i="2"/>
  <c r="Y525" i="2"/>
  <c r="Z525" i="2"/>
  <c r="B526" i="2"/>
  <c r="F526" i="2"/>
  <c r="V526" i="2"/>
  <c r="W526" i="2"/>
  <c r="X526" i="2"/>
  <c r="Y526" i="2"/>
  <c r="Z526" i="2"/>
  <c r="B527" i="2"/>
  <c r="F527" i="2"/>
  <c r="V527" i="2"/>
  <c r="W527" i="2"/>
  <c r="X527" i="2"/>
  <c r="Y527" i="2"/>
  <c r="Z527" i="2"/>
  <c r="B528" i="2"/>
  <c r="F528" i="2"/>
  <c r="V528" i="2"/>
  <c r="W528" i="2"/>
  <c r="X528" i="2"/>
  <c r="Y528" i="2"/>
  <c r="Z528" i="2"/>
  <c r="B529" i="2"/>
  <c r="F529" i="2"/>
  <c r="V529" i="2"/>
  <c r="W529" i="2"/>
  <c r="X529" i="2"/>
  <c r="Y529" i="2"/>
  <c r="Z529" i="2"/>
  <c r="B530" i="2"/>
  <c r="F530" i="2"/>
  <c r="V530" i="2"/>
  <c r="W530" i="2"/>
  <c r="X530" i="2"/>
  <c r="Y530" i="2"/>
  <c r="Z530" i="2"/>
  <c r="B531" i="2"/>
  <c r="F531" i="2"/>
  <c r="V531" i="2"/>
  <c r="W531" i="2"/>
  <c r="X531" i="2"/>
  <c r="Y531" i="2"/>
  <c r="Z531" i="2"/>
  <c r="B532" i="2"/>
  <c r="F532" i="2"/>
  <c r="V532" i="2"/>
  <c r="W532" i="2"/>
  <c r="X532" i="2"/>
  <c r="Y532" i="2"/>
  <c r="Z532" i="2"/>
  <c r="B533" i="2"/>
  <c r="F533" i="2"/>
  <c r="V533" i="2"/>
  <c r="W533" i="2"/>
  <c r="X533" i="2"/>
  <c r="Y533" i="2"/>
  <c r="Z533" i="2"/>
  <c r="B534" i="2"/>
  <c r="F534" i="2"/>
  <c r="V534" i="2"/>
  <c r="W534" i="2"/>
  <c r="X534" i="2"/>
  <c r="Y534" i="2"/>
  <c r="Z534" i="2"/>
  <c r="B535" i="2"/>
  <c r="F535" i="2"/>
  <c r="V535" i="2"/>
  <c r="W535" i="2"/>
  <c r="X535" i="2"/>
  <c r="Y535" i="2"/>
  <c r="Z535" i="2"/>
  <c r="B536" i="2"/>
  <c r="F536" i="2"/>
  <c r="V536" i="2"/>
  <c r="W536" i="2"/>
  <c r="X536" i="2"/>
  <c r="Y536" i="2"/>
  <c r="Z536" i="2"/>
  <c r="B537" i="2"/>
  <c r="F537" i="2"/>
  <c r="V537" i="2"/>
  <c r="W537" i="2"/>
  <c r="X537" i="2"/>
  <c r="Y537" i="2"/>
  <c r="Z537" i="2"/>
  <c r="B538" i="2"/>
  <c r="F538" i="2"/>
  <c r="V538" i="2"/>
  <c r="W538" i="2"/>
  <c r="X538" i="2"/>
  <c r="Y538" i="2"/>
  <c r="Z538" i="2"/>
  <c r="B539" i="2"/>
  <c r="F539" i="2"/>
  <c r="V539" i="2"/>
  <c r="W539" i="2"/>
  <c r="X539" i="2"/>
  <c r="Y539" i="2"/>
  <c r="Z539" i="2"/>
  <c r="B540" i="2"/>
  <c r="F540" i="2"/>
  <c r="V540" i="2"/>
  <c r="W540" i="2"/>
  <c r="X540" i="2"/>
  <c r="Y540" i="2"/>
  <c r="Z540" i="2"/>
  <c r="B541" i="2"/>
  <c r="F541" i="2"/>
  <c r="V541" i="2"/>
  <c r="W541" i="2"/>
  <c r="X541" i="2"/>
  <c r="Y541" i="2"/>
  <c r="Z541" i="2"/>
  <c r="B542" i="2"/>
  <c r="F542" i="2"/>
  <c r="V542" i="2"/>
  <c r="W542" i="2"/>
  <c r="X542" i="2"/>
  <c r="Y542" i="2"/>
  <c r="Z542" i="2"/>
  <c r="B543" i="2"/>
  <c r="F543" i="2"/>
  <c r="V543" i="2"/>
  <c r="W543" i="2"/>
  <c r="X543" i="2"/>
  <c r="Y543" i="2"/>
  <c r="Z543" i="2"/>
  <c r="B544" i="2"/>
  <c r="F544" i="2"/>
  <c r="V544" i="2"/>
  <c r="W544" i="2"/>
  <c r="X544" i="2"/>
  <c r="Y544" i="2"/>
  <c r="Z544" i="2"/>
  <c r="B545" i="2"/>
  <c r="F545" i="2"/>
  <c r="V545" i="2"/>
  <c r="W545" i="2"/>
  <c r="X545" i="2"/>
  <c r="Y545" i="2"/>
  <c r="Z545" i="2"/>
  <c r="B546" i="2"/>
  <c r="F546" i="2"/>
  <c r="V546" i="2"/>
  <c r="W546" i="2"/>
  <c r="X546" i="2"/>
  <c r="Y546" i="2"/>
  <c r="Z546" i="2"/>
  <c r="B547" i="2"/>
  <c r="F547" i="2"/>
  <c r="V547" i="2"/>
  <c r="W547" i="2"/>
  <c r="X547" i="2"/>
  <c r="Y547" i="2"/>
  <c r="Z547" i="2"/>
  <c r="B548" i="2"/>
  <c r="F548" i="2"/>
  <c r="V548" i="2"/>
  <c r="W548" i="2"/>
  <c r="X548" i="2"/>
  <c r="Y548" i="2"/>
  <c r="Z548" i="2"/>
  <c r="B549" i="2"/>
  <c r="F549" i="2"/>
  <c r="V549" i="2"/>
  <c r="W549" i="2"/>
  <c r="X549" i="2"/>
  <c r="Y549" i="2"/>
  <c r="Z549" i="2"/>
  <c r="B518" i="2"/>
  <c r="B496" i="2"/>
  <c r="B497" i="2"/>
  <c r="B498" i="2"/>
  <c r="B499" i="2"/>
  <c r="B500" i="2"/>
  <c r="B501" i="2"/>
  <c r="B502" i="2"/>
  <c r="B503" i="2"/>
  <c r="B504" i="2"/>
  <c r="B505" i="2"/>
  <c r="B475" i="2"/>
  <c r="B476" i="2"/>
  <c r="B477" i="2"/>
  <c r="B478" i="2"/>
  <c r="B479" i="2"/>
  <c r="B480" i="2"/>
  <c r="B481" i="2"/>
  <c r="B482" i="2"/>
  <c r="B483" i="2"/>
  <c r="B484" i="2"/>
  <c r="B485" i="2"/>
  <c r="B486" i="2"/>
  <c r="B487" i="2"/>
  <c r="B488" i="2"/>
  <c r="B489" i="2"/>
  <c r="B490" i="2"/>
  <c r="B491" i="2"/>
  <c r="B492" i="2"/>
  <c r="B493" i="2"/>
  <c r="B494" i="2"/>
  <c r="B495" i="2"/>
  <c r="B474" i="2"/>
  <c r="B438" i="2"/>
  <c r="F438" i="2"/>
  <c r="V438" i="2"/>
  <c r="W438" i="2"/>
  <c r="X438" i="2"/>
  <c r="Y438" i="2"/>
  <c r="Z438" i="2"/>
  <c r="B439" i="2"/>
  <c r="F439" i="2"/>
  <c r="V439" i="2"/>
  <c r="W439" i="2"/>
  <c r="X439" i="2"/>
  <c r="Y439" i="2"/>
  <c r="Z439" i="2"/>
  <c r="B440" i="2"/>
  <c r="F440" i="2"/>
  <c r="V440" i="2"/>
  <c r="W440" i="2"/>
  <c r="X440" i="2"/>
  <c r="Y440" i="2"/>
  <c r="Z440" i="2"/>
  <c r="B441" i="2"/>
  <c r="F441" i="2"/>
  <c r="V441" i="2"/>
  <c r="W441" i="2"/>
  <c r="X441" i="2"/>
  <c r="Y441" i="2"/>
  <c r="Z441" i="2"/>
  <c r="B442" i="2"/>
  <c r="F442" i="2"/>
  <c r="V442" i="2"/>
  <c r="W442" i="2"/>
  <c r="X442" i="2"/>
  <c r="Y442" i="2"/>
  <c r="Z442" i="2"/>
  <c r="B443" i="2"/>
  <c r="F443" i="2"/>
  <c r="V443" i="2"/>
  <c r="W443" i="2"/>
  <c r="X443" i="2"/>
  <c r="Y443" i="2"/>
  <c r="Z443" i="2"/>
  <c r="B444" i="2"/>
  <c r="F444" i="2"/>
  <c r="V444" i="2"/>
  <c r="W444" i="2"/>
  <c r="X444" i="2"/>
  <c r="Y444" i="2"/>
  <c r="Z444" i="2"/>
  <c r="B445" i="2"/>
  <c r="F445" i="2"/>
  <c r="V445" i="2"/>
  <c r="W445" i="2"/>
  <c r="X445" i="2"/>
  <c r="Y445" i="2"/>
  <c r="Z445" i="2"/>
  <c r="B446" i="2"/>
  <c r="F446" i="2"/>
  <c r="V446" i="2"/>
  <c r="W446" i="2"/>
  <c r="X446" i="2"/>
  <c r="Y446" i="2"/>
  <c r="Z446" i="2"/>
  <c r="B447" i="2"/>
  <c r="F447" i="2"/>
  <c r="V447" i="2"/>
  <c r="W447" i="2"/>
  <c r="X447" i="2"/>
  <c r="Y447" i="2"/>
  <c r="Z447" i="2"/>
  <c r="B448" i="2"/>
  <c r="F448" i="2"/>
  <c r="V448" i="2"/>
  <c r="W448" i="2"/>
  <c r="X448" i="2"/>
  <c r="Y448" i="2"/>
  <c r="Z448" i="2"/>
  <c r="B449" i="2"/>
  <c r="F449" i="2"/>
  <c r="V449" i="2"/>
  <c r="W449" i="2"/>
  <c r="X449" i="2"/>
  <c r="Y449" i="2"/>
  <c r="Z449" i="2"/>
  <c r="B450" i="2"/>
  <c r="F450" i="2"/>
  <c r="V450" i="2"/>
  <c r="W450" i="2"/>
  <c r="X450" i="2"/>
  <c r="Y450" i="2"/>
  <c r="Z450" i="2"/>
  <c r="B451" i="2"/>
  <c r="F451" i="2"/>
  <c r="V451" i="2"/>
  <c r="W451" i="2"/>
  <c r="X451" i="2"/>
  <c r="Y451" i="2"/>
  <c r="Z451" i="2"/>
  <c r="B452" i="2"/>
  <c r="F452" i="2"/>
  <c r="V452" i="2"/>
  <c r="W452" i="2"/>
  <c r="X452" i="2"/>
  <c r="Y452" i="2"/>
  <c r="Z452" i="2"/>
  <c r="B453" i="2"/>
  <c r="F453" i="2"/>
  <c r="V453" i="2"/>
  <c r="W453" i="2"/>
  <c r="X453" i="2"/>
  <c r="Y453" i="2"/>
  <c r="Z453" i="2"/>
  <c r="B454" i="2"/>
  <c r="F454" i="2"/>
  <c r="V454" i="2"/>
  <c r="W454" i="2"/>
  <c r="X454" i="2"/>
  <c r="Y454" i="2"/>
  <c r="Z454" i="2"/>
  <c r="B455" i="2"/>
  <c r="F455" i="2"/>
  <c r="V455" i="2"/>
  <c r="W455" i="2"/>
  <c r="X455" i="2"/>
  <c r="Y455" i="2"/>
  <c r="Z455" i="2"/>
  <c r="B456" i="2"/>
  <c r="F456" i="2"/>
  <c r="V456" i="2"/>
  <c r="W456" i="2"/>
  <c r="X456" i="2"/>
  <c r="Y456" i="2"/>
  <c r="Z456" i="2"/>
  <c r="B457" i="2"/>
  <c r="F457" i="2"/>
  <c r="V457" i="2"/>
  <c r="W457" i="2"/>
  <c r="X457" i="2"/>
  <c r="Y457" i="2"/>
  <c r="Z457" i="2"/>
  <c r="B458" i="2"/>
  <c r="F458" i="2"/>
  <c r="V458" i="2"/>
  <c r="W458" i="2"/>
  <c r="X458" i="2"/>
  <c r="Y458" i="2"/>
  <c r="Z458" i="2"/>
  <c r="B459" i="2"/>
  <c r="F459" i="2"/>
  <c r="V459" i="2"/>
  <c r="W459" i="2"/>
  <c r="X459" i="2"/>
  <c r="Y459" i="2"/>
  <c r="Z459" i="2"/>
  <c r="B460" i="2"/>
  <c r="F460" i="2"/>
  <c r="V460" i="2"/>
  <c r="W460" i="2"/>
  <c r="X460" i="2"/>
  <c r="Y460" i="2"/>
  <c r="Z460" i="2"/>
  <c r="B461" i="2"/>
  <c r="F461" i="2"/>
  <c r="V461" i="2"/>
  <c r="W461" i="2"/>
  <c r="X461" i="2"/>
  <c r="Y461" i="2"/>
  <c r="Z461" i="2"/>
  <c r="B462" i="2"/>
  <c r="F462" i="2"/>
  <c r="V462" i="2"/>
  <c r="W462" i="2"/>
  <c r="X462" i="2"/>
  <c r="Y462" i="2"/>
  <c r="Z462" i="2"/>
  <c r="B463" i="2"/>
  <c r="F463" i="2"/>
  <c r="V463" i="2"/>
  <c r="W463" i="2"/>
  <c r="X463" i="2"/>
  <c r="Y463" i="2"/>
  <c r="Z463" i="2"/>
  <c r="B464" i="2"/>
  <c r="F464" i="2"/>
  <c r="V464" i="2"/>
  <c r="W464" i="2"/>
  <c r="X464" i="2"/>
  <c r="Y464" i="2"/>
  <c r="Z464" i="2"/>
  <c r="B465" i="2"/>
  <c r="F465" i="2"/>
  <c r="V465" i="2"/>
  <c r="W465" i="2"/>
  <c r="X465" i="2"/>
  <c r="Y465" i="2"/>
  <c r="Z465" i="2"/>
  <c r="B466" i="2"/>
  <c r="F466" i="2"/>
  <c r="V466" i="2"/>
  <c r="W466" i="2"/>
  <c r="X466" i="2"/>
  <c r="Y466" i="2"/>
  <c r="Z466" i="2"/>
  <c r="B467" i="2"/>
  <c r="F467" i="2"/>
  <c r="V467" i="2"/>
  <c r="W467" i="2"/>
  <c r="X467" i="2"/>
  <c r="Y467" i="2"/>
  <c r="Z467" i="2"/>
  <c r="B468" i="2"/>
  <c r="F468" i="2"/>
  <c r="V468" i="2"/>
  <c r="W468" i="2"/>
  <c r="X468" i="2"/>
  <c r="Y468" i="2"/>
  <c r="Z468" i="2"/>
  <c r="B437"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38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42" i="2"/>
  <c r="B305" i="2"/>
  <c r="B306" i="2"/>
  <c r="B307" i="2"/>
  <c r="B308" i="2"/>
  <c r="B309" i="2"/>
  <c r="B310" i="2"/>
  <c r="B311" i="2"/>
  <c r="B312" i="2"/>
  <c r="B313" i="2"/>
  <c r="B314" i="2"/>
  <c r="B315" i="2"/>
  <c r="B316" i="2"/>
  <c r="B317" i="2"/>
  <c r="B318" i="2"/>
  <c r="B319" i="2"/>
  <c r="B320" i="2"/>
  <c r="B321" i="2"/>
  <c r="B322" i="2"/>
  <c r="B323" i="2"/>
  <c r="B324" i="2"/>
  <c r="B325" i="2"/>
  <c r="B326" i="2"/>
  <c r="B327" i="2"/>
  <c r="B328"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46"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01" i="2"/>
  <c r="F518" i="2"/>
  <c r="Z518" i="2"/>
  <c r="Y518" i="2"/>
  <c r="X518" i="2"/>
  <c r="V518" i="2"/>
  <c r="W518" i="2"/>
  <c r="F437" i="2"/>
  <c r="Z437" i="2"/>
  <c r="Y437" i="2"/>
  <c r="X437" i="2"/>
  <c r="V437" i="2"/>
  <c r="W437" i="2"/>
  <c r="AB298" i="2"/>
  <c r="AC298" i="2"/>
  <c r="AB299" i="2"/>
  <c r="AC299" i="2"/>
  <c r="AB300" i="2"/>
  <c r="AC300" i="2"/>
  <c r="AB301" i="2"/>
  <c r="AC301" i="2"/>
  <c r="AB302" i="2"/>
  <c r="AC302" i="2"/>
  <c r="AB303" i="2"/>
  <c r="AC303" i="2"/>
  <c r="AB304" i="2"/>
  <c r="AC304" i="2"/>
  <c r="AB305" i="2"/>
  <c r="AC305" i="2"/>
  <c r="AB306" i="2"/>
  <c r="AC306" i="2"/>
  <c r="AB307" i="2"/>
  <c r="AC307" i="2"/>
  <c r="AB308" i="2"/>
  <c r="AC308" i="2"/>
  <c r="AB309" i="2"/>
  <c r="AC309" i="2"/>
  <c r="AB310" i="2"/>
  <c r="AC310" i="2"/>
  <c r="AB311" i="2"/>
  <c r="AC311" i="2"/>
  <c r="AB312" i="2"/>
  <c r="AC312" i="2"/>
  <c r="AB313" i="2"/>
  <c r="AC313" i="2"/>
  <c r="AB314" i="2"/>
  <c r="AC314" i="2"/>
  <c r="AB315" i="2"/>
  <c r="AC315" i="2"/>
  <c r="AB316" i="2"/>
  <c r="AC316" i="2"/>
  <c r="AB317" i="2"/>
  <c r="AC317" i="2"/>
  <c r="AB318" i="2"/>
  <c r="AC318" i="2"/>
  <c r="AB319" i="2"/>
  <c r="AC319" i="2"/>
  <c r="AB320" i="2"/>
  <c r="AC320" i="2"/>
  <c r="AB321" i="2"/>
  <c r="AC321" i="2"/>
  <c r="AB322" i="2"/>
  <c r="AC322" i="2"/>
  <c r="AB323" i="2"/>
  <c r="AC323" i="2"/>
  <c r="AB324" i="2"/>
  <c r="AC324" i="2"/>
  <c r="AB325" i="2"/>
  <c r="AC325" i="2"/>
  <c r="AB326" i="2"/>
  <c r="AC326" i="2"/>
  <c r="AB327" i="2"/>
  <c r="AC327" i="2"/>
  <c r="AB328" i="2"/>
  <c r="AC328" i="2"/>
  <c r="AC297" i="2"/>
  <c r="AB297" i="2"/>
  <c r="AQ202" i="2"/>
  <c r="AQ203" i="2"/>
  <c r="AQ204" i="2"/>
  <c r="AQ205" i="2"/>
  <c r="AQ206" i="2"/>
  <c r="AQ207" i="2"/>
  <c r="AQ208" i="2"/>
  <c r="AQ209" i="2"/>
  <c r="AQ210" i="2"/>
  <c r="AQ211" i="2"/>
  <c r="AQ212" i="2"/>
  <c r="AQ213" i="2"/>
  <c r="AQ214" i="2"/>
  <c r="AQ215" i="2"/>
  <c r="AQ216" i="2"/>
  <c r="AQ217" i="2"/>
  <c r="AQ218" i="2"/>
  <c r="AQ219" i="2"/>
  <c r="AQ220" i="2"/>
  <c r="AQ221" i="2"/>
  <c r="AQ222" i="2"/>
  <c r="AQ223" i="2"/>
  <c r="AQ224" i="2"/>
  <c r="AQ225" i="2"/>
  <c r="AQ226" i="2"/>
  <c r="AQ227" i="2"/>
  <c r="AQ228" i="2"/>
  <c r="AQ229" i="2"/>
  <c r="AQ230" i="2"/>
  <c r="AQ231" i="2"/>
  <c r="AQ232"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M343" i="2"/>
  <c r="S343" i="2"/>
  <c r="X343" i="2"/>
  <c r="M344" i="2"/>
  <c r="S344" i="2"/>
  <c r="X344" i="2"/>
  <c r="M345" i="2"/>
  <c r="S345" i="2"/>
  <c r="X345" i="2"/>
  <c r="M346" i="2"/>
  <c r="S346" i="2"/>
  <c r="X346" i="2"/>
  <c r="M347" i="2"/>
  <c r="S347" i="2"/>
  <c r="X347" i="2"/>
  <c r="M348" i="2"/>
  <c r="S348" i="2"/>
  <c r="X348" i="2"/>
  <c r="M349" i="2"/>
  <c r="S349" i="2"/>
  <c r="X349" i="2"/>
  <c r="M350" i="2"/>
  <c r="S350" i="2"/>
  <c r="X350" i="2"/>
  <c r="M351" i="2"/>
  <c r="S351" i="2"/>
  <c r="X351" i="2"/>
  <c r="M352" i="2"/>
  <c r="S352" i="2"/>
  <c r="X352" i="2"/>
  <c r="M353" i="2"/>
  <c r="S353" i="2"/>
  <c r="X353" i="2"/>
  <c r="M354" i="2"/>
  <c r="S354" i="2"/>
  <c r="X354" i="2"/>
  <c r="M355" i="2"/>
  <c r="S355" i="2"/>
  <c r="X355" i="2"/>
  <c r="M356" i="2"/>
  <c r="S356" i="2"/>
  <c r="X356" i="2"/>
  <c r="M357" i="2"/>
  <c r="S357" i="2"/>
  <c r="X357" i="2"/>
  <c r="M358" i="2"/>
  <c r="S358" i="2"/>
  <c r="X358" i="2"/>
  <c r="M359" i="2"/>
  <c r="S359" i="2"/>
  <c r="X359" i="2"/>
  <c r="M360" i="2"/>
  <c r="S360" i="2"/>
  <c r="X360" i="2"/>
  <c r="M361" i="2"/>
  <c r="S361" i="2"/>
  <c r="F361" i="2"/>
  <c r="I361" i="2"/>
  <c r="X361" i="2"/>
  <c r="M362" i="2"/>
  <c r="S362" i="2"/>
  <c r="F362" i="2"/>
  <c r="I362" i="2"/>
  <c r="X362" i="2"/>
  <c r="M363" i="2"/>
  <c r="S363" i="2"/>
  <c r="F363" i="2"/>
  <c r="I363" i="2"/>
  <c r="X363" i="2"/>
  <c r="M364" i="2"/>
  <c r="S364" i="2"/>
  <c r="F364" i="2"/>
  <c r="I364" i="2"/>
  <c r="X364" i="2"/>
  <c r="M365" i="2"/>
  <c r="S365" i="2"/>
  <c r="F365" i="2"/>
  <c r="I365" i="2"/>
  <c r="X365" i="2"/>
  <c r="M366" i="2"/>
  <c r="S366" i="2"/>
  <c r="F366" i="2"/>
  <c r="I366" i="2"/>
  <c r="X366" i="2"/>
  <c r="M367" i="2"/>
  <c r="S367" i="2"/>
  <c r="F367" i="2"/>
  <c r="I367" i="2"/>
  <c r="X367" i="2"/>
  <c r="M368" i="2"/>
  <c r="S368" i="2"/>
  <c r="F368" i="2"/>
  <c r="I368" i="2"/>
  <c r="X368" i="2"/>
  <c r="M369" i="2"/>
  <c r="S369" i="2"/>
  <c r="F369" i="2"/>
  <c r="I369" i="2"/>
  <c r="X369" i="2"/>
  <c r="M370" i="2"/>
  <c r="S370" i="2"/>
  <c r="F370" i="2"/>
  <c r="I370" i="2"/>
  <c r="X370" i="2"/>
  <c r="M371" i="2"/>
  <c r="S371" i="2"/>
  <c r="F371" i="2"/>
  <c r="I371" i="2"/>
  <c r="X371" i="2"/>
  <c r="M372" i="2"/>
  <c r="S372" i="2"/>
  <c r="F372" i="2"/>
  <c r="I372" i="2"/>
  <c r="X372" i="2"/>
  <c r="M373" i="2"/>
  <c r="S373" i="2"/>
  <c r="F373" i="2"/>
  <c r="I373" i="2"/>
  <c r="X373" i="2"/>
  <c r="M342" i="2"/>
  <c r="S342" i="2"/>
  <c r="X342" i="2"/>
</calcChain>
</file>

<file path=xl/comments1.xml><?xml version="1.0" encoding="utf-8"?>
<comments xmlns="http://schemas.openxmlformats.org/spreadsheetml/2006/main">
  <authors>
    <author>Tim Scott</author>
  </authors>
  <commentList>
    <comment ref="F151" authorId="0" shapeId="0">
      <text>
        <r>
          <rPr>
            <b/>
            <sz val="9"/>
            <color indexed="81"/>
            <rFont val="Calibri"/>
            <family val="2"/>
          </rPr>
          <t>Tim Scott:</t>
        </r>
        <r>
          <rPr>
            <sz val="9"/>
            <color indexed="81"/>
            <rFont val="Calibri"/>
            <family val="2"/>
          </rPr>
          <t xml:space="preserve">
These values can only be from #protocol.id listed in cells B136 through
 B143
</t>
        </r>
      </text>
    </comment>
  </commentList>
</comments>
</file>

<file path=xl/comments2.xml><?xml version="1.0" encoding="utf-8"?>
<comments xmlns="http://schemas.openxmlformats.org/spreadsheetml/2006/main">
  <authors>
    <author>Rick Higashi</author>
  </authors>
  <commentList>
    <comment ref="N1" authorId="0" shapeId="0">
      <text>
        <r>
          <rPr>
            <b/>
            <sz val="9"/>
            <color indexed="81"/>
            <rFont val="Calibri"/>
            <family val="2"/>
          </rPr>
          <t>Enter the # of samples as "=14+16+8+12" where each is a session.</t>
        </r>
      </text>
    </comment>
    <comment ref="G4" authorId="0" shapeId="0">
      <text>
        <r>
          <rPr>
            <b/>
            <sz val="9"/>
            <color indexed="81"/>
            <rFont val="Calibri"/>
            <family val="2"/>
          </rPr>
          <t>Enter  # of samples as "=14+16+8+12" where each is a session.  Cell will show the total.</t>
        </r>
      </text>
    </comment>
    <comment ref="G6" authorId="0" shapeId="0">
      <text>
        <r>
          <rPr>
            <b/>
            <sz val="9"/>
            <color indexed="81"/>
            <rFont val="Calibri"/>
            <family val="2"/>
          </rPr>
          <t>Enter  # of samples as "=14+16+8+12" where each is a session.  Cell will show the total.</t>
        </r>
      </text>
    </comment>
    <comment ref="G8" authorId="0" shapeId="0">
      <text>
        <r>
          <rPr>
            <b/>
            <sz val="9"/>
            <color indexed="81"/>
            <rFont val="Calibri"/>
            <family val="2"/>
          </rPr>
          <t>Enter  # of samples as "=14+16+8+12" where each is a session.  Cell will show the total.</t>
        </r>
      </text>
    </comment>
    <comment ref="G10" authorId="0" shapeId="0">
      <text>
        <r>
          <rPr>
            <b/>
            <sz val="9"/>
            <color indexed="81"/>
            <rFont val="Calibri"/>
            <family val="2"/>
          </rPr>
          <t>Enter  # of samples as "=14+16+8+12" where each is a session.  Cell will show the total.</t>
        </r>
      </text>
    </comment>
    <comment ref="G12" authorId="0" shapeId="0">
      <text>
        <r>
          <rPr>
            <b/>
            <sz val="9"/>
            <color indexed="81"/>
            <rFont val="Calibri"/>
            <family val="2"/>
          </rPr>
          <t>Enter  # of samples as "=14+16+8+12" where each is a session.  Cell will show the total.</t>
        </r>
      </text>
    </comment>
    <comment ref="G14" authorId="0" shapeId="0">
      <text>
        <r>
          <rPr>
            <b/>
            <sz val="9"/>
            <color indexed="81"/>
            <rFont val="Calibri"/>
            <family val="2"/>
          </rPr>
          <t>Enter  # of samples as "=14+16+8+12" where each is a session.  Cell will show the total.</t>
        </r>
      </text>
    </comment>
    <comment ref="G16" authorId="0" shapeId="0">
      <text>
        <r>
          <rPr>
            <b/>
            <sz val="9"/>
            <color indexed="81"/>
            <rFont val="Calibri"/>
            <family val="2"/>
          </rPr>
          <t>Enter  # of samples as "=14+16+8+12" where each is a session.  Cell will show the total.</t>
        </r>
      </text>
    </comment>
    <comment ref="G18" authorId="0" shapeId="0">
      <text>
        <r>
          <rPr>
            <b/>
            <sz val="9"/>
            <color indexed="81"/>
            <rFont val="Calibri"/>
            <family val="2"/>
          </rPr>
          <t>Enter  # of samples as "=14+16+8+12" where each is a session.  Cell will show the total.</t>
        </r>
      </text>
    </comment>
    <comment ref="G20" authorId="0" shapeId="0">
      <text>
        <r>
          <rPr>
            <b/>
            <sz val="9"/>
            <color indexed="81"/>
            <rFont val="Calibri"/>
            <family val="2"/>
          </rPr>
          <t>Enter  # of samples as "=14+16+8+12" where each is a session.  Cell will show the total.</t>
        </r>
      </text>
    </comment>
    <comment ref="G22" authorId="0" shapeId="0">
      <text>
        <r>
          <rPr>
            <b/>
            <sz val="9"/>
            <color indexed="81"/>
            <rFont val="Calibri"/>
            <family val="2"/>
          </rPr>
          <t>Enter  # of samples as "=14+16+8+12" where each is a session.  Cell will show the total.</t>
        </r>
      </text>
    </comment>
    <comment ref="G24" authorId="0" shapeId="0">
      <text>
        <r>
          <rPr>
            <b/>
            <sz val="9"/>
            <color indexed="81"/>
            <rFont val="Calibri"/>
            <family val="2"/>
          </rPr>
          <t>Enter  # of samples as "=14+16+8+12" where each is a session.  Cell will show the total.</t>
        </r>
      </text>
    </comment>
    <comment ref="G26" authorId="0" shapeId="0">
      <text>
        <r>
          <rPr>
            <b/>
            <sz val="9"/>
            <color indexed="81"/>
            <rFont val="Calibri"/>
            <family val="2"/>
          </rPr>
          <t>Enter  # of samples as "=14+16+8+12" where each is a session.  Cell will show the total.</t>
        </r>
      </text>
    </comment>
    <comment ref="G28" authorId="0" shapeId="0">
      <text>
        <r>
          <rPr>
            <b/>
            <sz val="9"/>
            <color indexed="81"/>
            <rFont val="Calibri"/>
            <family val="2"/>
          </rPr>
          <t>Enter  # of samples as "=14+16+8+12" where each is a session.  Cell will show the total.</t>
        </r>
      </text>
    </comment>
    <comment ref="G30" authorId="0" shapeId="0">
      <text>
        <r>
          <rPr>
            <b/>
            <sz val="9"/>
            <color indexed="81"/>
            <rFont val="Calibri"/>
            <family val="2"/>
          </rPr>
          <t>Enter  # of samples as "=14+16+8+12" where each is a session.  Cell will show the total.</t>
        </r>
      </text>
    </comment>
    <comment ref="N32" authorId="0" shapeId="0">
      <text>
        <r>
          <rPr>
            <b/>
            <sz val="9"/>
            <color indexed="81"/>
            <rFont val="Calibri"/>
            <family val="2"/>
          </rPr>
          <t>Enter  # of samples as "=14+16+8+12" where each is a session.  Cell will show the total.</t>
        </r>
      </text>
    </comment>
    <comment ref="O32" authorId="0" shapeId="0">
      <text>
        <r>
          <rPr>
            <b/>
            <sz val="9"/>
            <color indexed="81"/>
            <rFont val="Calibri"/>
            <family val="2"/>
          </rPr>
          <t>Enter  # of samples as "=14+16+8+12" where each is a session.  Cell will show the total.</t>
        </r>
      </text>
    </comment>
    <comment ref="P32" authorId="0" shapeId="0">
      <text>
        <r>
          <rPr>
            <b/>
            <sz val="9"/>
            <color indexed="81"/>
            <rFont val="Calibri"/>
            <family val="2"/>
          </rPr>
          <t>Enter  # of samples as "=14+16+8+12" where each is a session.  Cell will show the total.</t>
        </r>
      </text>
    </comment>
    <comment ref="Q32" authorId="0" shapeId="0">
      <text>
        <r>
          <rPr>
            <b/>
            <sz val="9"/>
            <color indexed="81"/>
            <rFont val="Calibri"/>
            <family val="2"/>
          </rPr>
          <t>Enter  # of samples as "=14+16+8+12" where each is a session.  Cell will show the total.</t>
        </r>
      </text>
    </comment>
    <comment ref="R32" authorId="0" shapeId="0">
      <text>
        <r>
          <rPr>
            <b/>
            <sz val="9"/>
            <color indexed="81"/>
            <rFont val="Calibri"/>
            <family val="2"/>
          </rPr>
          <t>Enter  # of samples as "=14+16+8+12" where each is a session.  Cell will show the total.</t>
        </r>
      </text>
    </comment>
    <comment ref="S32" authorId="0" shapeId="0">
      <text>
        <r>
          <rPr>
            <b/>
            <sz val="9"/>
            <color indexed="81"/>
            <rFont val="Calibri"/>
            <family val="2"/>
          </rPr>
          <t>Enter  # of samples as "=14+16+8+12" where each is a session.  Cell will show the total.</t>
        </r>
      </text>
    </comment>
    <comment ref="T32" authorId="0" shapeId="0">
      <text>
        <r>
          <rPr>
            <b/>
            <sz val="9"/>
            <color indexed="81"/>
            <rFont val="Calibri"/>
            <family val="2"/>
          </rPr>
          <t>Enter  # of samples as "=14+16+8+12" where each is a session.  Cell will show the total.</t>
        </r>
      </text>
    </comment>
    <comment ref="U32" authorId="0" shapeId="0">
      <text>
        <r>
          <rPr>
            <b/>
            <sz val="9"/>
            <color indexed="81"/>
            <rFont val="Calibri"/>
            <family val="2"/>
          </rPr>
          <t>Enter  # of samples as "=14+16+8+12" where each is a session.  Cell will show the total.</t>
        </r>
      </text>
    </comment>
    <comment ref="V32" authorId="0" shapeId="0">
      <text>
        <r>
          <rPr>
            <b/>
            <sz val="9"/>
            <color indexed="81"/>
            <rFont val="Calibri"/>
            <family val="2"/>
          </rPr>
          <t>Enter  # of samples as "=14+16+8+12" where each is a session.  Cell will show the total.</t>
        </r>
      </text>
    </comment>
    <comment ref="W32" authorId="0" shapeId="0">
      <text>
        <r>
          <rPr>
            <b/>
            <sz val="9"/>
            <color indexed="81"/>
            <rFont val="Calibri"/>
            <family val="2"/>
          </rPr>
          <t>Enter  # of samples as "=14+16+8+12" where each is a session.  Cell will show the total.</t>
        </r>
      </text>
    </comment>
    <comment ref="AC32" authorId="0" shapeId="0">
      <text>
        <r>
          <rPr>
            <b/>
            <sz val="9"/>
            <color indexed="81"/>
            <rFont val="Calibri"/>
            <family val="2"/>
          </rPr>
          <t>Enter  # of samples as "=14+16+8+12" where each is a session.  Cell will show the total.</t>
        </r>
      </text>
    </comment>
    <comment ref="AA34" authorId="0" shapeId="0">
      <text>
        <r>
          <rPr>
            <b/>
            <sz val="9"/>
            <color indexed="81"/>
            <rFont val="Calibri"/>
            <family val="2"/>
          </rPr>
          <t>Enter  # of samples as "=14+16+8+12" where each is a session.  Cell will show the total.</t>
        </r>
      </text>
    </comment>
    <comment ref="AB34" authorId="0" shapeId="0">
      <text>
        <r>
          <rPr>
            <b/>
            <sz val="9"/>
            <color indexed="81"/>
            <rFont val="Calibri"/>
            <family val="2"/>
          </rPr>
          <t>Enter  # of samples as "=14+16+8+12" where each is a session.  Cell will show the total.</t>
        </r>
      </text>
    </comment>
    <comment ref="H36" authorId="0" shapeId="0">
      <text>
        <r>
          <rPr>
            <b/>
            <sz val="9"/>
            <color indexed="81"/>
            <rFont val="Calibri"/>
            <family val="2"/>
          </rPr>
          <t>Enter  # of samples as "=14+16+8+12" where each is a session.  Cell will show the total.</t>
        </r>
      </text>
    </comment>
    <comment ref="H38" authorId="0" shapeId="0">
      <text>
        <r>
          <rPr>
            <b/>
            <sz val="9"/>
            <color indexed="81"/>
            <rFont val="Calibri"/>
            <family val="2"/>
          </rPr>
          <t>Enter  # of samples as "=14+16+8+12" where each is a session.  Cell will show the total.</t>
        </r>
      </text>
    </comment>
    <comment ref="X44" authorId="0" shapeId="0">
      <text>
        <r>
          <rPr>
            <b/>
            <sz val="9"/>
            <color indexed="81"/>
            <rFont val="Calibri"/>
            <family val="2"/>
          </rPr>
          <t>Enter  # of samples as "=14+16+8+12" where each is a session.  Cell will show the total.</t>
        </r>
      </text>
    </comment>
    <comment ref="Y44" authorId="0" shapeId="0">
      <text>
        <r>
          <rPr>
            <b/>
            <sz val="9"/>
            <color indexed="81"/>
            <rFont val="Calibri"/>
            <family val="2"/>
          </rPr>
          <t>Enter  # of samples as "=14+16+8+12" where each is a session.  Cell will show the total.</t>
        </r>
      </text>
    </comment>
    <comment ref="Z44" authorId="0" shapeId="0">
      <text>
        <r>
          <rPr>
            <b/>
            <sz val="9"/>
            <color indexed="81"/>
            <rFont val="Calibri"/>
            <family val="2"/>
          </rPr>
          <t>Enter  # of samples as "=14+16+8+12" where each is a session.  Cell will show the total.</t>
        </r>
      </text>
    </comment>
  </commentList>
</comments>
</file>

<file path=xl/sharedStrings.xml><?xml version="1.0" encoding="utf-8"?>
<sst xmlns="http://schemas.openxmlformats.org/spreadsheetml/2006/main" count="3035" uniqueCount="617">
  <si>
    <t>#tags</t>
  </si>
  <si>
    <t>#factor.id=sample.time_point;#.allowed_values</t>
  </si>
  <si>
    <t>#ignore</t>
  </si>
  <si>
    <t>Time points planned</t>
  </si>
  <si>
    <t>Culture media</t>
  </si>
  <si>
    <t>1X Pen/Strep</t>
  </si>
  <si>
    <t>residue tare (1.5ml tube)</t>
  </si>
  <si>
    <t>residue +tare</t>
  </si>
  <si>
    <t>g dry residue</t>
  </si>
  <si>
    <t>mg dry residue (approx)</t>
  </si>
  <si>
    <t>ul Tris SDS + DTT buffer</t>
  </si>
  <si>
    <t>Prot ext tare (g)</t>
  </si>
  <si>
    <t>g Tare+ext</t>
  </si>
  <si>
    <t>g protein ext</t>
  </si>
  <si>
    <t>µl used for BCA</t>
  </si>
  <si>
    <t>Compatibility reagent</t>
  </si>
  <si>
    <t>hours elapsed from trt.</t>
  </si>
  <si>
    <t>#factor.id=subject.replicate;#.allowed_values</t>
  </si>
  <si>
    <t>#factor.id=sample.replicate;#.allowed_values</t>
  </si>
  <si>
    <t>#protocol.id</t>
  </si>
  <si>
    <t>#.type</t>
  </si>
  <si>
    <t>#protocol.filename</t>
  </si>
  <si>
    <t>#protocol.description</t>
  </si>
  <si>
    <t>treatment</t>
  </si>
  <si>
    <t>#subject.id</t>
  </si>
  <si>
    <t>#subject.replicate</t>
  </si>
  <si>
    <t>Slice #</t>
  </si>
  <si>
    <t>Replicate</t>
  </si>
  <si>
    <t>13C6-Glc</t>
  </si>
  <si>
    <t>#protocol.type</t>
  </si>
  <si>
    <t>sample_prep</t>
  </si>
  <si>
    <t>#sample.id</t>
  </si>
  <si>
    <t>Sample ID</t>
  </si>
  <si>
    <t>Tracer/TE started @</t>
  </si>
  <si>
    <t>collection</t>
  </si>
  <si>
    <t>notes</t>
  </si>
  <si>
    <t>ml CHCl3:CH3OH&amp;BHT (extract 2)</t>
  </si>
  <si>
    <t>polar_extraction</t>
  </si>
  <si>
    <t>WS_Fan_Extract_Polar_Lipid_Prot.pdf</t>
  </si>
  <si>
    <t>polar_preparation</t>
  </si>
  <si>
    <t>WS_Fan_Prep_Polar.pdf</t>
  </si>
  <si>
    <t>Preparation of polar samples for GCMS and NMR.</t>
  </si>
  <si>
    <t>polar tare (5ml tube)</t>
  </si>
  <si>
    <t>polar+tare</t>
  </si>
  <si>
    <t>g  polar ext</t>
  </si>
  <si>
    <t>g polar FTMS A</t>
  </si>
  <si>
    <t>g polar FTMS B</t>
  </si>
  <si>
    <t>g polar NMR A</t>
  </si>
  <si>
    <t>g polar NMR B</t>
  </si>
  <si>
    <t>protein_extraction</t>
  </si>
  <si>
    <t>WS_Fan_Prot_Quant.pdf</t>
  </si>
  <si>
    <t>Protein extraction and quantification.</t>
  </si>
  <si>
    <t>g a/ GCMS, FTMS</t>
  </si>
  <si>
    <t>Working reagent</t>
  </si>
  <si>
    <t>mg protein</t>
  </si>
  <si>
    <t>Comment</t>
  </si>
  <si>
    <t>% extracted</t>
  </si>
  <si>
    <t>Lipid fraction for FT-MS</t>
  </si>
  <si>
    <t>lipid_extraction</t>
  </si>
  <si>
    <t>g lipid ext</t>
  </si>
  <si>
    <t>2 mM glutamine (unlabeled)</t>
  </si>
  <si>
    <t>01</t>
  </si>
  <si>
    <t>02</t>
  </si>
  <si>
    <t>03</t>
  </si>
  <si>
    <t>04</t>
  </si>
  <si>
    <t>05</t>
  </si>
  <si>
    <t>06</t>
  </si>
  <si>
    <t>07</t>
  </si>
  <si>
    <t>08</t>
  </si>
  <si>
    <t>10</t>
  </si>
  <si>
    <t>Tracer/TE end @</t>
  </si>
  <si>
    <t>Preparation of polar extracts for NMR by Acetone extraction and 60% ACN analyte recovery</t>
  </si>
  <si>
    <t>ROWS 1 THROUGH 20 ARE FOR INFORMATION ONLY AND NEED TO BE DELETED</t>
  </si>
  <si>
    <t>SUBMISSION DATE:</t>
  </si>
  <si>
    <t>SUBMITTER:</t>
  </si>
  <si>
    <t>BILLING:</t>
  </si>
  <si>
    <t>PROJECT/EXPERIMENT:</t>
  </si>
  <si>
    <t>EXPERIMENT DATE:</t>
  </si>
  <si>
    <t># SAMPLES:</t>
  </si>
  <si>
    <t>SOLVENT:</t>
  </si>
  <si>
    <t>TYPE OF ANALYSIS:</t>
  </si>
  <si>
    <t>H1 with 512 scans</t>
  </si>
  <si>
    <t>HSQCAD with 1024 scans</t>
  </si>
  <si>
    <t>NOTES:</t>
  </si>
  <si>
    <t>sample</t>
  </si>
  <si>
    <t>samplename</t>
  </si>
  <si>
    <t>solvent</t>
  </si>
  <si>
    <t>researchgroup</t>
  </si>
  <si>
    <t>notebook</t>
  </si>
  <si>
    <t>comments</t>
  </si>
  <si>
    <t>Fan</t>
  </si>
  <si>
    <t>09</t>
  </si>
  <si>
    <t>half [g a/ GCMS, FTMS]</t>
  </si>
  <si>
    <t>DATE:</t>
  </si>
  <si>
    <t>Person:</t>
  </si>
  <si>
    <t>Extraction/fractionation</t>
  </si>
  <si>
    <t>ratio (polar for NMR A)</t>
  </si>
  <si>
    <t>ratio (polar for NMR B)</t>
  </si>
  <si>
    <t>Metabolic quenching and lysis</t>
  </si>
  <si>
    <t xml:space="preserve">1X DMEM+NaHCO3 </t>
  </si>
  <si>
    <t>Please Fill In All That Apply</t>
  </si>
  <si>
    <t># Samples Processed - Detail we need to parse out billing</t>
  </si>
  <si>
    <r>
      <t xml:space="preserve">1)  Fill in </t>
    </r>
    <r>
      <rPr>
        <b/>
        <sz val="12"/>
        <color rgb="FF008000"/>
        <rFont val="Calibri"/>
        <family val="2"/>
        <scheme val="minor"/>
      </rPr>
      <t>GREEN</t>
    </r>
    <r>
      <rPr>
        <b/>
        <sz val="12"/>
        <color rgb="FFFF0000"/>
        <rFont val="Calibri"/>
        <family val="2"/>
        <scheme val="minor"/>
      </rPr>
      <t xml:space="preserve"> </t>
    </r>
    <r>
      <rPr>
        <b/>
        <sz val="12"/>
        <color rgb="FF008000"/>
        <rFont val="Calibri"/>
        <family val="2"/>
        <scheme val="minor"/>
      </rPr>
      <t>cells</t>
    </r>
    <r>
      <rPr>
        <b/>
        <sz val="12"/>
        <color rgb="FFFF0000"/>
        <rFont val="Calibri"/>
        <family val="2"/>
        <scheme val="minor"/>
      </rPr>
      <t xml:space="preserve"> ONLY.  2) For numbers, use for example "=12+22+4"  This will enable you to keep logging in work in the same workbook</t>
    </r>
  </si>
  <si>
    <t>Project PI</t>
  </si>
  <si>
    <t>Project Name</t>
  </si>
  <si>
    <r>
      <t xml:space="preserve"># </t>
    </r>
    <r>
      <rPr>
        <b/>
        <u/>
        <sz val="12"/>
        <color rgb="FF0000FF"/>
        <rFont val="Calibri"/>
        <family val="2"/>
        <scheme val="minor"/>
      </rPr>
      <t>successful</t>
    </r>
    <r>
      <rPr>
        <b/>
        <sz val="12"/>
        <color rgb="FF0000FF"/>
        <rFont val="Calibri"/>
        <family val="2"/>
        <scheme val="minor"/>
      </rPr>
      <t xml:space="preserve"> MS runs</t>
    </r>
  </si>
  <si>
    <r>
      <t xml:space="preserve"># </t>
    </r>
    <r>
      <rPr>
        <b/>
        <u/>
        <sz val="12"/>
        <color rgb="FF0000FF"/>
        <rFont val="Calibri"/>
        <family val="2"/>
        <scheme val="minor"/>
      </rPr>
      <t>successful</t>
    </r>
    <r>
      <rPr>
        <b/>
        <sz val="12"/>
        <color rgb="FF0000FF"/>
        <rFont val="Calibri"/>
        <family val="2"/>
        <scheme val="minor"/>
      </rPr>
      <t xml:space="preserve"> NMR runs</t>
    </r>
  </si>
  <si>
    <t># samples processed</t>
  </si>
  <si>
    <t>Billing Rate UK</t>
  </si>
  <si>
    <t>Billing Rate External</t>
  </si>
  <si>
    <t>Billing Rate External for Profit</t>
  </si>
  <si>
    <t>whole lysate prep</t>
  </si>
  <si>
    <t>partial lysate prep</t>
  </si>
  <si>
    <t>medium/plasma ext</t>
  </si>
  <si>
    <t>BCA protein anal</t>
  </si>
  <si>
    <t>NMR prep</t>
  </si>
  <si>
    <t>GCMS prep</t>
  </si>
  <si>
    <t>polar FTMS prep</t>
  </si>
  <si>
    <t>lipid FTMS prep</t>
  </si>
  <si>
    <t>tissue grinding</t>
  </si>
  <si>
    <t>exo/MV prep</t>
  </si>
  <si>
    <t>NMR analysis</t>
  </si>
  <si>
    <r>
      <rPr>
        <sz val="12"/>
        <color theme="1"/>
        <rFont val="Calibri"/>
        <family val="2"/>
        <scheme val="minor"/>
      </rPr>
      <t xml:space="preserve">Extra </t>
    </r>
    <r>
      <rPr>
        <sz val="12"/>
        <color theme="1"/>
        <rFont val="Calibri"/>
        <family val="2"/>
        <scheme val="minor"/>
      </rPr>
      <t>FTMS analysis</t>
    </r>
  </si>
  <si>
    <r>
      <rPr>
        <sz val="12"/>
        <color theme="1"/>
        <rFont val="Calibri"/>
        <family val="2"/>
        <scheme val="minor"/>
      </rPr>
      <t xml:space="preserve">Extra </t>
    </r>
    <r>
      <rPr>
        <sz val="12"/>
        <color theme="1"/>
        <rFont val="Calibri"/>
        <family val="2"/>
        <scheme val="minor"/>
      </rPr>
      <t>GCMS analysis</t>
    </r>
  </si>
  <si>
    <t>Glycogen &amp; Protein Hydrolysis</t>
  </si>
  <si>
    <t>Nitric digestion</t>
  </si>
  <si>
    <t>special</t>
  </si>
  <si>
    <t>Tier A</t>
  </si>
  <si>
    <t>FT-MS (Non-polar Comprehensive)</t>
  </si>
  <si>
    <t>Tier B</t>
  </si>
  <si>
    <t xml:space="preserve"> FT-MS (Non-polar general)</t>
  </si>
  <si>
    <t>Tier C</t>
  </si>
  <si>
    <t xml:space="preserve"> FT-MS (Non-Polar Targeted)</t>
  </si>
  <si>
    <t>Tier D</t>
  </si>
  <si>
    <t xml:space="preserve"> FT-MS (Polar Comprehensive)</t>
  </si>
  <si>
    <t>Tier E</t>
  </si>
  <si>
    <t xml:space="preserve"> FT-MS (Polar General)</t>
  </si>
  <si>
    <t>Tier F</t>
  </si>
  <si>
    <t xml:space="preserve"> FT-MS (Polar Targeted)</t>
  </si>
  <si>
    <t>Tier G</t>
  </si>
  <si>
    <t xml:space="preserve"> FT-MS (Multiple Label)</t>
  </si>
  <si>
    <t>Tier H</t>
  </si>
  <si>
    <t xml:space="preserve"> FT-MS (MSn)</t>
  </si>
  <si>
    <t>Tier I</t>
  </si>
  <si>
    <t>FT-MS (Unknown Structure)</t>
  </si>
  <si>
    <t>Tier J</t>
  </si>
  <si>
    <t>FT-MS (MS1 Only)</t>
  </si>
  <si>
    <t>Tier K</t>
  </si>
  <si>
    <t>LC Use Surcharge</t>
  </si>
  <si>
    <t>Tier L</t>
  </si>
  <si>
    <t>GC-MS (Comprehensive)</t>
  </si>
  <si>
    <t>Tier M</t>
  </si>
  <si>
    <t>GC-MS (General)</t>
  </si>
  <si>
    <t>Tier N</t>
  </si>
  <si>
    <t>GC-MS (Targeted)</t>
  </si>
  <si>
    <t>Sample Processing</t>
  </si>
  <si>
    <t xml:space="preserve">Sample Processing (per sample) </t>
  </si>
  <si>
    <t>Fill in # samples at right</t>
  </si>
  <si>
    <t>Digester</t>
  </si>
  <si>
    <t>Digester (per hour)</t>
    <phoneticPr fontId="0" type="noConversion"/>
  </si>
  <si>
    <t>14.1T NMR</t>
  </si>
  <si>
    <t>14.1T NMR (charged per hour)</t>
  </si>
  <si>
    <t>14.1T NMR user</t>
  </si>
  <si>
    <t>14.1T NMR Trained User (charged per hour)</t>
  </si>
  <si>
    <t>NOT IN USE</t>
  </si>
  <si>
    <t>18.8T NMR (charged per hour)</t>
  </si>
  <si>
    <t>18.8T NMR Trained User (charged per hour)</t>
  </si>
  <si>
    <t>Data Processing</t>
  </si>
  <si>
    <t>have been used by IC-MS</t>
  </si>
  <si>
    <t>11</t>
  </si>
  <si>
    <t>12</t>
  </si>
  <si>
    <t>13</t>
  </si>
  <si>
    <t>14</t>
  </si>
  <si>
    <t>15</t>
  </si>
  <si>
    <t>16</t>
  </si>
  <si>
    <t>17</t>
  </si>
  <si>
    <t>Date media Prepared:</t>
  </si>
  <si>
    <t>unlabeled</t>
  </si>
  <si>
    <t>13C5, 15N2-Gln</t>
  </si>
  <si>
    <t>Treatment 1:</t>
  </si>
  <si>
    <t>control</t>
  </si>
  <si>
    <t># Plates</t>
  </si>
  <si>
    <t>Treatment 2:</t>
  </si>
  <si>
    <t>Treatment 3:</t>
  </si>
  <si>
    <t>sub-total</t>
  </si>
  <si>
    <t>total # plates per media treatment</t>
  </si>
  <si>
    <t>desired volume/plate</t>
  </si>
  <si>
    <t>total volume required per media treatment</t>
  </si>
  <si>
    <t>volume correction factor to ensure enough volume</t>
  </si>
  <si>
    <t>required volume (ml)</t>
  </si>
  <si>
    <t>stock concentration</t>
  </si>
  <si>
    <t>final concentration</t>
  </si>
  <si>
    <t>base media (w/o-Glc, w/o Gln) (%)</t>
  </si>
  <si>
    <t>dialyzed FBS (%)</t>
  </si>
  <si>
    <t>unlabeled Glucose (% w/v)</t>
  </si>
  <si>
    <t>13C6 Glucose (% w/v)</t>
  </si>
  <si>
    <t>unlabeled Glutamine (mM)</t>
  </si>
  <si>
    <t>13C5, 15N2 Glutamine (mM)</t>
  </si>
  <si>
    <t>Pennicilin/Streptomycin (100x)</t>
  </si>
  <si>
    <t>g media start</t>
  </si>
  <si>
    <t>31</t>
  </si>
  <si>
    <t>32</t>
  </si>
  <si>
    <t>NOTE:</t>
  </si>
  <si>
    <t>Data in this spreadsheet are grouped by operation. Generally, the arrangement is chronological.</t>
  </si>
  <si>
    <t>Some of the fields may not be used for all experiemnts.  It's ok to leave things empty.</t>
  </si>
  <si>
    <t>To document fewer or more samples, insert or delete ROWS to each data table. There is currently room for 12 subjects.</t>
  </si>
  <si>
    <t>To add a field to any table, insert blocks of cells so that other tables are not affected.</t>
  </si>
  <si>
    <t>To add descriptions of operations between steps or detailed description of a specific step, insert ROWS between tables.</t>
  </si>
  <si>
    <t>UPLOAD:</t>
  </si>
  <si>
    <t>WARNING:</t>
  </si>
  <si>
    <t>DO NOT type in column A. This is for the #tags.</t>
  </si>
  <si>
    <t>DO NOT delete or add columns to the entire sheet. (whole rows are ok)</t>
  </si>
  <si>
    <t>#project.id</t>
  </si>
  <si>
    <t>#.title</t>
  </si>
  <si>
    <t>#.description</t>
  </si>
  <si>
    <t>#.institution</t>
  </si>
  <si>
    <t>#.department</t>
  </si>
  <si>
    <t>#.PI_first_name</t>
  </si>
  <si>
    <t>#.PI_last_name</t>
  </si>
  <si>
    <t>#.PI_email</t>
  </si>
  <si>
    <t>#.address</t>
  </si>
  <si>
    <t>University of Kentucky</t>
  </si>
  <si>
    <t>#study.id</t>
  </si>
  <si>
    <t>Teresa</t>
  </si>
  <si>
    <t>#.parentID</t>
  </si>
  <si>
    <t>Parent Sample ID</t>
  </si>
  <si>
    <t>Polar extraction from homogenate.</t>
  </si>
  <si>
    <t>Parent Subject ID</t>
  </si>
  <si>
    <t>Lipid extraction from homogenate.</t>
  </si>
  <si>
    <t>#.total_media_weight;#%units=g</t>
  </si>
  <si>
    <t>#.location</t>
  </si>
  <si>
    <t>#.box_name</t>
  </si>
  <si>
    <t>storage</t>
  </si>
  <si>
    <t>media_box1</t>
  </si>
  <si>
    <t>media_storage</t>
  </si>
  <si>
    <t>media_box2</t>
  </si>
  <si>
    <t>*#protocol.id</t>
  </si>
  <si>
    <t>Box ID</t>
  </si>
  <si>
    <t>acetone_preparation</t>
  </si>
  <si>
    <t>BoxID</t>
  </si>
  <si>
    <t>analytical_box1</t>
  </si>
  <si>
    <t>analytical_box2</t>
  </si>
  <si>
    <t>analytical_sample_storage</t>
  </si>
  <si>
    <t>analytical_box3</t>
  </si>
  <si>
    <t>analytical_box4</t>
  </si>
  <si>
    <t>analytical_box6</t>
  </si>
  <si>
    <t>analytical_box7</t>
  </si>
  <si>
    <t>analytical_box5</t>
  </si>
  <si>
    <t>analytical_box8</t>
  </si>
  <si>
    <t>analytical_box9</t>
  </si>
  <si>
    <t>analytical_box10</t>
  </si>
  <si>
    <t>g polar FTMS C</t>
  </si>
  <si>
    <t>g polar ICMS A</t>
  </si>
  <si>
    <t>g polar ICMS B</t>
  </si>
  <si>
    <t>#sample.protein_weight;#%units=mg</t>
  </si>
  <si>
    <t>13C6Glc_Ctl</t>
  </si>
  <si>
    <t>13C6Glc_100ugWGP</t>
  </si>
  <si>
    <t>UKy</t>
  </si>
  <si>
    <t>g a/ ICMS, FTMS</t>
  </si>
  <si>
    <t>half [g a/ ICMS, FTMS]</t>
  </si>
  <si>
    <t>additional component 2</t>
  </si>
  <si>
    <t>additional component 1</t>
  </si>
  <si>
    <t>inhibitor 2</t>
  </si>
  <si>
    <t>inhibitor 1</t>
  </si>
  <si>
    <t>TSC-FBP1</t>
  </si>
  <si>
    <t>TSC-GFP</t>
  </si>
  <si>
    <t>0160421_Mcd8T_polar</t>
  </si>
  <si>
    <t>lk</t>
  </si>
  <si>
    <t>d2o</t>
  </si>
  <si>
    <t>1_Mcd8T_Cre-_Unlbl_rep1_Boussio_BIDMC_160316_residuewt_0.90mg_27.5nmolesDSS</t>
  </si>
  <si>
    <t>Gmap</t>
  </si>
  <si>
    <t>Gmap column should contain lk entries if solvent is defined as d2o and H1 entries if solvent is d2o_10</t>
  </si>
  <si>
    <t>FOR THE NOTEBOOK NAME: include the samples type (e.g. "media" is in the name if they are media samples), include the cell line</t>
  </si>
  <si>
    <t>FOR THE SUBMISSION FILENAME: start with the run date, include the sample type (e.g. "media" is in the name if they are media samples), experiment date at the end.</t>
  </si>
  <si>
    <t>PLEASE FOLLOW THE FOLLOWING NAMING CONVENTIONS:</t>
  </si>
  <si>
    <t>Histology Storage</t>
  </si>
  <si>
    <t>ml CHCl3 (extract 1)</t>
  </si>
  <si>
    <t>Project Identifier</t>
  </si>
  <si>
    <t>Project ID (will be added)</t>
  </si>
  <si>
    <t>Project Title*</t>
  </si>
  <si>
    <t>Project Type</t>
  </si>
  <si>
    <t>Institute*</t>
  </si>
  <si>
    <t>Department*</t>
  </si>
  <si>
    <t>Markey Cancer Center</t>
  </si>
  <si>
    <t>Laboratory</t>
  </si>
  <si>
    <t>Funding source</t>
  </si>
  <si>
    <t>Principal Investigator Last Name*</t>
  </si>
  <si>
    <t>Principal Investigator First Name*</t>
  </si>
  <si>
    <t>Address</t>
  </si>
  <si>
    <t>BioPharm 506, 789 South Limestone, Lexington, KY 40536-0596, USA</t>
  </si>
  <si>
    <t>Email*</t>
  </si>
  <si>
    <t>teresa.fan@uky.edu</t>
  </si>
  <si>
    <t>Phone</t>
  </si>
  <si>
    <t>859-218-1043</t>
  </si>
  <si>
    <t>Financial Officer Name</t>
  </si>
  <si>
    <t>Alicia Colliver</t>
  </si>
  <si>
    <t>Financial Officer Phone</t>
  </si>
  <si>
    <t>Financial Officer email</t>
  </si>
  <si>
    <t>ajduna0@uky.edu</t>
  </si>
  <si>
    <t>Financial Officer FAX</t>
  </si>
  <si>
    <t>Financial Officer address</t>
  </si>
  <si>
    <t>789 South Limestone, Lexington, KY 40536-0596, USA</t>
  </si>
  <si>
    <t>study = experiment</t>
  </si>
  <si>
    <t>Study Identifier</t>
  </si>
  <si>
    <t>Study ID (will be added)</t>
  </si>
  <si>
    <t>Study Title*</t>
  </si>
  <si>
    <t>PYGB knockdown in the NSCLC cell line PC9</t>
  </si>
  <si>
    <t>Study type* (timecourse,drug dosage,etc.)</t>
  </si>
  <si>
    <t>Study Summary (Description/Design)*</t>
  </si>
  <si>
    <t>Study contact person: Last Name*</t>
  </si>
  <si>
    <t>Scott</t>
  </si>
  <si>
    <t>Study contact person: First Name*</t>
  </si>
  <si>
    <t>Tim</t>
  </si>
  <si>
    <t>tim.scott@uky.edu</t>
  </si>
  <si>
    <t>Submission Date (MM-DD-YYYY)*</t>
  </si>
  <si>
    <t>Study Comments</t>
  </si>
  <si>
    <t>Sample Origin: (cells or tissue)</t>
  </si>
  <si>
    <t>Total Number of subjects/patients/samples</t>
  </si>
  <si>
    <t>This is a worksheet to help calculate the media requirements and formulation for a tracer experiment.</t>
  </si>
  <si>
    <t>To use this worksheet 1) input the number of plates for each cell line and treatment into table 1. 2) input the stock concentrations and desired final concentrations into table 2. 3) The volumes will be automatically calculated in (ml)</t>
  </si>
  <si>
    <t>Experiment/Study:</t>
  </si>
  <si>
    <t>Table 1</t>
  </si>
  <si>
    <t>sample description (cell line):</t>
  </si>
  <si>
    <t xml:space="preserve"> </t>
  </si>
  <si>
    <t>Table 2</t>
  </si>
  <si>
    <t>unlabeled (ml)</t>
  </si>
  <si>
    <t>13C-Glc (ml)</t>
  </si>
  <si>
    <t>15N-Gln (ml)</t>
  </si>
  <si>
    <t>additional component 3</t>
  </si>
  <si>
    <t>In this area, define cell lines and any other abbreviations to be used (ok to add whole rows)</t>
  </si>
  <si>
    <t>example:</t>
  </si>
  <si>
    <t>Define terms used in subjects (ex. PC9-EV)</t>
  </si>
  <si>
    <t>Description (ex. PC9 lentiviral infected with empty vector)</t>
  </si>
  <si>
    <t>Abbreviations (ex. Glc)</t>
  </si>
  <si>
    <t>Definition (ex. Glucose)</t>
  </si>
  <si>
    <t>cells_box1</t>
  </si>
  <si>
    <t>If you freeze down cells from this culture for later use, put storage information here</t>
  </si>
  <si>
    <t>unlbl_Ctl</t>
  </si>
  <si>
    <t>unlbl_100ugWGP</t>
  </si>
  <si>
    <t>cells_media</t>
  </si>
  <si>
    <t>18</t>
  </si>
  <si>
    <t>19</t>
  </si>
  <si>
    <t>20</t>
  </si>
  <si>
    <t>21</t>
  </si>
  <si>
    <t>22</t>
  </si>
  <si>
    <t>23</t>
  </si>
  <si>
    <t>24</t>
  </si>
  <si>
    <t>25</t>
  </si>
  <si>
    <t>26</t>
  </si>
  <si>
    <t>27</t>
  </si>
  <si>
    <t>28</t>
  </si>
  <si>
    <t>29</t>
  </si>
  <si>
    <t>30</t>
  </si>
  <si>
    <t>PC9</t>
  </si>
  <si>
    <t>Passage #</t>
  </si>
  <si>
    <t>EV</t>
  </si>
  <si>
    <t xml:space="preserve">#.empty_plate_tare; #%units=g </t>
  </si>
  <si>
    <t xml:space="preserve">#.plate_media_tare; #%units=g </t>
  </si>
  <si>
    <t xml:space="preserve">#.plate_media_subject_tare; #%units=g </t>
  </si>
  <si>
    <t>cell_quench_collection</t>
  </si>
  <si>
    <t>WS_Fan_Quench_cell_tissue.pdf</t>
  </si>
  <si>
    <t>Collection and quench of cells in culture or LN2 ground tissue</t>
  </si>
  <si>
    <t>cells pellet wet wt. (g)</t>
  </si>
  <si>
    <t>Total ml CH3CN</t>
  </si>
  <si>
    <t>total ml H2O</t>
  </si>
  <si>
    <t>CELLS MEDIA EXTRACTION</t>
  </si>
  <si>
    <t>Three letter Institute</t>
  </si>
  <si>
    <t>Three letter Investigator</t>
  </si>
  <si>
    <t>TWMF</t>
  </si>
  <si>
    <t>ml Cold CH3CN (1st quench)</t>
  </si>
  <si>
    <t>ml H2O w/ 0.2ml 0.2mM Tris pH8 (1st quench)</t>
  </si>
  <si>
    <t>ml Cold CH3CN (2nd quench)</t>
  </si>
  <si>
    <t>ml H2O (2nd quench)</t>
  </si>
  <si>
    <t>Systems Biochemistry in Lung Cancer: toward a cechanistic understanding of NSCLC</t>
  </si>
  <si>
    <t>Project ID* (assigned by CESB)</t>
  </si>
  <si>
    <t>The program comprises three project areas utilizing stable isotope resolved metabolomics to gain a mechanistic understanding of NSCLC in situ. The projects combine cell culture, animal models and human subjects to define the influence of the tumormicroenvironment on cancer progression.</t>
  </si>
  <si>
    <t>Project Summary / Description</t>
  </si>
  <si>
    <t>Study ID* (assigned by CESB)</t>
  </si>
  <si>
    <t>C13 stable isotope tracer</t>
  </si>
  <si>
    <t>control versus PYGB knockdown</t>
  </si>
  <si>
    <t>Teresa Fan</t>
  </si>
  <si>
    <t>immortalized cell line</t>
  </si>
  <si>
    <t>SIRM_PYGB_cell_culture_study</t>
  </si>
  <si>
    <t xml:space="preserve"> START cells treatment DATE:</t>
  </si>
  <si>
    <t>Experimental Variable description</t>
  </si>
  <si>
    <t>MEDIA</t>
  </si>
  <si>
    <t>CHCl3 Added on:</t>
  </si>
  <si>
    <t>HARVEST / QUENCH / EXTRACTION START</t>
  </si>
  <si>
    <t>EXTRACTION PELLET / PROTEIN</t>
  </si>
  <si>
    <t>mg/ml protein (from BCA)</t>
  </si>
  <si>
    <t>Sample/Plate #</t>
  </si>
  <si>
    <t>Cell line name</t>
  </si>
  <si>
    <t>Institution (link from project_study_info)</t>
  </si>
  <si>
    <t>PI (link from project_study_info)</t>
  </si>
  <si>
    <t>Subject ID (automatic sample ID generated)</t>
  </si>
  <si>
    <t>Subject ID (link from B83)</t>
  </si>
  <si>
    <t>Extract_Media_Fan.pdf</t>
  </si>
  <si>
    <t>acetone+tare</t>
  </si>
  <si>
    <t>g  acetone ext</t>
  </si>
  <si>
    <t>g acetone FTMS A</t>
  </si>
  <si>
    <t>g acetone FTMS B</t>
  </si>
  <si>
    <t>g acetone ICMS A</t>
  </si>
  <si>
    <t>g acetone NMR A</t>
  </si>
  <si>
    <t>g acetone NMR B</t>
  </si>
  <si>
    <t>ratio (acetone for ICMS)</t>
  </si>
  <si>
    <t>ratio (acetone for NMR_A)</t>
  </si>
  <si>
    <t>ratio (acetone for NMR_B)</t>
  </si>
  <si>
    <t>ratio (acetone for GCMS)</t>
  </si>
  <si>
    <t>PRELIMINARY DATA (put any preliminary data that supports this study here. i.e. growth or inhibition curve)</t>
  </si>
  <si>
    <t>Experiment</t>
  </si>
  <si>
    <t>Date</t>
  </si>
  <si>
    <t>Purpose</t>
  </si>
  <si>
    <t>Results</t>
  </si>
  <si>
    <t>Seeding</t>
  </si>
  <si>
    <t>unlbl</t>
  </si>
  <si>
    <t>STUDY (experiment)</t>
  </si>
  <si>
    <t>STUDY SUMMARY (experiment description/design)</t>
  </si>
  <si>
    <t>STUDY PROCEDURE (outline)</t>
  </si>
  <si>
    <t>transfected cells with shRNA and selected for transfected cells with puromycin (2 ug/ml)</t>
  </si>
  <si>
    <t>seeded cells (see below)</t>
  </si>
  <si>
    <t>Day 0</t>
  </si>
  <si>
    <t>Treatment with Tracer</t>
  </si>
  <si>
    <t>Day 1 (T=24)</t>
  </si>
  <si>
    <t>Harvest and quench</t>
  </si>
  <si>
    <t>Prep (day-1)</t>
  </si>
  <si>
    <t>PROCEDURE (experimental notes)</t>
  </si>
  <si>
    <t>12/1/14</t>
  </si>
  <si>
    <t>Stable transfection of shPYGB growth curve</t>
  </si>
  <si>
    <t>establish cell doubleing time for shPYGB cell lines</t>
  </si>
  <si>
    <t>EV= 24 h</t>
  </si>
  <si>
    <t>shPYGB-339 =28 h</t>
  </si>
  <si>
    <t>shPYGB-789 =27.5h</t>
  </si>
  <si>
    <t>measured by dojindo assay</t>
  </si>
  <si>
    <t>image_storage</t>
  </si>
  <si>
    <t>image_box1</t>
  </si>
  <si>
    <t>Cell Storage</t>
  </si>
  <si>
    <t>cells_storage</t>
  </si>
  <si>
    <t>#.cell_line</t>
  </si>
  <si>
    <t>#sample%child.id=-image; *#protocol.id</t>
  </si>
  <si>
    <t>Cells where data is to be entered are highlighted in Blue</t>
  </si>
  <si>
    <t>EXTRACTION / POLAR</t>
  </si>
  <si>
    <t>EXTRACTION / Lipid fraction for FT-MS</t>
  </si>
  <si>
    <t>Media Time Point T=</t>
  </si>
  <si>
    <t>acetone tare (1.5ml tube)</t>
  </si>
  <si>
    <t>To add more media time point extractions copy rows 587 through 667 and paste them at the bottom of the worksheet</t>
  </si>
  <si>
    <t>Cells not to change are highlighted in Pink (the cells are calculations or reference another place in the metadata)</t>
  </si>
  <si>
    <r>
      <t xml:space="preserve">10% </t>
    </r>
    <r>
      <rPr>
        <b/>
        <sz val="12"/>
        <color rgb="FF000000"/>
        <rFont val="Calibri"/>
        <family val="2"/>
        <scheme val="minor"/>
      </rPr>
      <t>dialyzed exosome-free FBS</t>
    </r>
  </si>
  <si>
    <r>
      <t>0.45 %</t>
    </r>
    <r>
      <rPr>
        <sz val="12"/>
        <color rgb="FF000000"/>
        <rFont val="Calibri"/>
        <family val="2"/>
        <scheme val="minor"/>
      </rPr>
      <t xml:space="preserve"> glucose </t>
    </r>
  </si>
  <si>
    <t>cell_culture_experiment</t>
  </si>
  <si>
    <t>2C_WS_Fan_Cell_Tracer_Ex.pdf</t>
  </si>
  <si>
    <t>cell culture experiment with isotopic labeling.</t>
  </si>
  <si>
    <t>cell culture experiment with b-glucan and isotopic labeling.</t>
  </si>
  <si>
    <t>cell culture experiment without isotopic labeling.</t>
  </si>
  <si>
    <t>cell culture experiment without labeling, but with b-glucan.</t>
  </si>
  <si>
    <t>#subject.id;#subject.type=cell_culture;#subject.species="homo sapiens"</t>
  </si>
  <si>
    <t>media collected from cells in a flask or plate.</t>
  </si>
  <si>
    <t>Glc</t>
  </si>
  <si>
    <t>Glucose</t>
  </si>
  <si>
    <t>Gln</t>
  </si>
  <si>
    <t>Glutamine</t>
  </si>
  <si>
    <r>
      <t>g plate +cells w/o media (empty</t>
    </r>
    <r>
      <rPr>
        <sz val="12"/>
        <color theme="1"/>
        <rFont val="Calibri"/>
        <family val="2"/>
        <scheme val="minor"/>
      </rPr>
      <t xml:space="preserve"> plate with cells</t>
    </r>
    <r>
      <rPr>
        <sz val="12"/>
        <color theme="1"/>
        <rFont val="Calibri"/>
        <family val="2"/>
        <scheme val="minor"/>
      </rPr>
      <t>)</t>
    </r>
  </si>
  <si>
    <t>g plate+cells+media (before treatment)</t>
  </si>
  <si>
    <t>&lt;-- Be sure to put the date here!</t>
  </si>
  <si>
    <t>FT est. (1/16)</t>
  </si>
  <si>
    <t>IC est. (1/8)</t>
  </si>
  <si>
    <t>NMR est. (1/2 remain)</t>
  </si>
  <si>
    <r>
      <t>1</t>
    </r>
    <r>
      <rPr>
        <sz val="12"/>
        <color theme="1"/>
        <rFont val="Calibri"/>
        <family val="2"/>
        <scheme val="minor"/>
      </rPr>
      <t xml:space="preserve"> (start)</t>
    </r>
  </si>
  <si>
    <r>
      <t>2</t>
    </r>
    <r>
      <rPr>
        <sz val="12"/>
        <color theme="1"/>
        <rFont val="Calibri"/>
        <family val="2"/>
        <scheme val="minor"/>
      </rPr>
      <t xml:space="preserve"> (end)</t>
    </r>
  </si>
  <si>
    <t>25% Glc (w/v) = 1.38766 M</t>
  </si>
  <si>
    <t>25% 13C6-Glc (w/v) = 1.34372 M</t>
  </si>
  <si>
    <r>
      <t xml:space="preserve">Protocol (from </t>
    </r>
    <r>
      <rPr>
        <sz val="12"/>
        <color theme="1"/>
        <rFont val="Calibri"/>
        <family val="2"/>
        <scheme val="minor"/>
      </rPr>
      <t>B136-B143</t>
    </r>
    <r>
      <rPr>
        <sz val="12"/>
        <color theme="1"/>
        <rFont val="Calibri"/>
        <family val="2"/>
        <scheme val="minor"/>
      </rPr>
      <t>)</t>
    </r>
  </si>
  <si>
    <t>Tracer media preparation</t>
  </si>
  <si>
    <t>Date:</t>
  </si>
  <si>
    <t>Person</t>
  </si>
  <si>
    <t>Date (link from C132 "START cells treatment DATE")</t>
  </si>
  <si>
    <t>Status</t>
  </si>
  <si>
    <t>#sample.status</t>
  </si>
  <si>
    <t>status</t>
  </si>
  <si>
    <t>#subject.status</t>
  </si>
  <si>
    <t>SUBJECT STATUS TERMS</t>
  </si>
  <si>
    <t>SAMPLE  STATUS TERMS</t>
  </si>
  <si>
    <t>STORED</t>
  </si>
  <si>
    <t>quenched</t>
  </si>
  <si>
    <t>requested</t>
  </si>
  <si>
    <t>extracted</t>
  </si>
  <si>
    <t>run</t>
  </si>
  <si>
    <t>lyophilized</t>
  </si>
  <si>
    <t>Used/Discarded</t>
  </si>
  <si>
    <t>Used/Recovered</t>
  </si>
  <si>
    <t>Processed</t>
  </si>
  <si>
    <t>acetone extraction of polar metabolites</t>
  </si>
  <si>
    <t>#sample.filename</t>
  </si>
  <si>
    <t>Filename</t>
  </si>
  <si>
    <t>#sample%child.id=-quench;#protocol.id=cell_quench_collection; #sample.type=cell_quench</t>
  </si>
  <si>
    <t>#sample%child.id=-polar-FTMS_A; #.replicate=1;#%type="analytical";#.weight; #%units=g;*#protocol.id=polar_extraction; #sample.type=cell_extract</t>
  </si>
  <si>
    <t>#sample%child.id=-polar-FTMS_B; #.replicate=2;#%type="analytical";#.weight; #%units=g;*#protocol.id=polar_extraction; #sample.type=cell_extract</t>
  </si>
  <si>
    <t>#sample%child.id=-polar-FTMS_C; #.replicate=3;#%type="analytical";#.weight; #%units=g;*#protocol.id=polar_extraction; #sample.type=cell_extract</t>
  </si>
  <si>
    <t>#sample%child.id=-polar-ICMS_A;#.replicate=1; #%type="analytical";#.weight; #%units=g;*#protocol.id=polar_preparation; #sample.type=cell_extract</t>
  </si>
  <si>
    <t>#sample%child.id=-polar-ICMS_B;#.replicate=2; #%type="analytical";#.weight; #%units=g;*#protocol.id=polar_preparation; #sample.type=cell_extract</t>
  </si>
  <si>
    <t>#sample%child.id=-polar-NMR_A;#.replicate=1; #%type="analytical";#.weight; #%units=g;*#protocol.id=polar_preparation,acetone_preparation; #sample.type=cell_extract</t>
  </si>
  <si>
    <t>#sample%child.id=-polar-NMR_B;#.replicate=2; #%type="analytical";#.weight; #%units=g;*#protocol.id=polar_preparation; #sample.type=cell_extract</t>
  </si>
  <si>
    <t>#sample%child.id=-lipid; #.weight; #%units=g; #sample.type=cell_extract;*#protocol.id=lipid_extraction</t>
  </si>
  <si>
    <t>#sample%child.id=-protein_pellet;#.weight;#%units=g;#%type=dry; #sample.type=cell_extract; *#protocol.id=protein_extraction</t>
  </si>
  <si>
    <t>#sample%child.id=-protein;#.weight;#%units=g;#%type=extracted; #sample.type=cell_extract; *#protocol.id=protein_extraction</t>
  </si>
  <si>
    <t>#sample%child.id=-lipid; #.replicate=1;#%type="analytical"; #.weight; #%units=g;#.type=media_extract; *#protocol.id=lipid_extraction</t>
  </si>
  <si>
    <r>
      <t>acetone_</t>
    </r>
    <r>
      <rPr>
        <sz val="12"/>
        <color theme="1"/>
        <rFont val="Calibri"/>
        <family val="2"/>
        <scheme val="minor"/>
      </rPr>
      <t>extraction</t>
    </r>
  </si>
  <si>
    <t>#sample%child.id=-acetone-FTMS_A; #.replicate=1;#%type="analytical";#.weight; #%units=g;*#protocol.id=acetone_extraction; #sample.type=media_extract</t>
  </si>
  <si>
    <t>#sample%child.id=-acetone-FTMS_B; #.replicate=2;#%type="analytical";#.weight; #%units=g;*#protocol.id=acetone_extraction; #sample.type=media_extract</t>
  </si>
  <si>
    <t>#sample%child.id=-acetone-ICMS_A;#.replicate=1; #%type="analytical";#.weight; #%units=g;*#protocol.id=acetone_extraction; #sample.type=media_extract</t>
  </si>
  <si>
    <t>#sample%child.id=-acetone-NMR_A;#.replicate=1; #%type="analytical";#.weight; #%units=g;*#protocol.id=acetone_extraction; #sample.type=media_extract</t>
  </si>
  <si>
    <t>#sample%child.id=-acetone-NMR_B;#.replicate=2; #%type="analytical";#.weight; #%units=g;*#protocol.id=acetone_extraction; #sample.type=media_extract</t>
  </si>
  <si>
    <t>MarkeyCancerCenter_AndrewLane_0044</t>
  </si>
  <si>
    <r>
      <t>Midpoint Time</t>
    </r>
    <r>
      <rPr>
        <sz val="12"/>
        <color theme="1"/>
        <rFont val="Calibri"/>
        <family val="2"/>
        <scheme val="minor"/>
      </rPr>
      <t xml:space="preserve"> 1</t>
    </r>
  </si>
  <si>
    <t>Midpoint Time 2 (if replacing media use this as the fresh media T=0)</t>
  </si>
  <si>
    <t>Midpoint Time 3</t>
  </si>
  <si>
    <t>% CH3CN</t>
  </si>
  <si>
    <t>x</t>
  </si>
  <si>
    <t>y</t>
  </si>
  <si>
    <t>z</t>
  </si>
  <si>
    <r>
      <t>analytical_box</t>
    </r>
    <r>
      <rPr>
        <sz val="12"/>
        <color theme="1"/>
        <rFont val="Calibri"/>
        <family val="2"/>
        <scheme val="minor"/>
      </rPr>
      <t>4</t>
    </r>
  </si>
  <si>
    <r>
      <t>analytical_box</t>
    </r>
    <r>
      <rPr>
        <sz val="12"/>
        <color theme="1"/>
        <rFont val="Calibri"/>
        <family val="2"/>
        <scheme val="minor"/>
      </rPr>
      <t>3</t>
    </r>
  </si>
  <si>
    <r>
      <t>analytical_box</t>
    </r>
    <r>
      <rPr>
        <sz val="12"/>
        <color theme="1"/>
        <rFont val="Calibri"/>
        <family val="2"/>
        <scheme val="minor"/>
      </rPr>
      <t>2</t>
    </r>
  </si>
  <si>
    <t>(Any notes for Experimenter-to-Operator / Operator-to-Experimenter please type them here)</t>
  </si>
  <si>
    <t>Notes</t>
  </si>
  <si>
    <t>InjectionVolume_uL</t>
  </si>
  <si>
    <t>ReconstitutionVolume_uL</t>
  </si>
  <si>
    <t>ICMS_split_ratio</t>
  </si>
  <si>
    <t>Protein_mg</t>
  </si>
  <si>
    <t>SampleID</t>
  </si>
  <si>
    <t xml:space="preserve"> NOTE: Aliquot Name should match "ICMS_SequenceData_Submission" sheet.</t>
  </si>
  <si>
    <r>
      <rPr>
        <b/>
        <sz val="14"/>
        <color theme="1"/>
        <rFont val="Calibri"/>
        <family val="2"/>
        <scheme val="minor"/>
      </rPr>
      <t>ICMS_split_ratio</t>
    </r>
    <r>
      <rPr>
        <sz val="14"/>
        <color theme="1"/>
        <rFont val="Calibri"/>
        <family val="2"/>
        <scheme val="minor"/>
      </rPr>
      <t xml:space="preserve">: (MS Operator) g Polar "Aliquot Name" (ex. ICMSA) Column / g Polar ext Column in Mastersheet Polar Extraction section for each sample. </t>
    </r>
  </si>
  <si>
    <r>
      <rPr>
        <b/>
        <sz val="14"/>
        <color theme="1"/>
        <rFont val="Calibri"/>
        <family val="2"/>
        <scheme val="minor"/>
      </rPr>
      <t>Proetin_mg</t>
    </r>
    <r>
      <rPr>
        <sz val="14"/>
        <color theme="1"/>
        <rFont val="Calibri"/>
        <family val="2"/>
        <scheme val="minor"/>
      </rPr>
      <t>: (Experimenter) Value for Sample in Mastersheet under Extraction Protein section in Protein_mg column.</t>
    </r>
  </si>
  <si>
    <t>Remove all Sample ID's that are not going to be sent to the MS Operator and fill out "Protein_mg" and "ICMS_split_ratio" columns appropriately.</t>
  </si>
  <si>
    <r>
      <rPr>
        <b/>
        <sz val="14"/>
        <color theme="1"/>
        <rFont val="Calibri"/>
        <family val="2"/>
        <scheme val="minor"/>
      </rPr>
      <t>FOR THE SampleID COLUMN</t>
    </r>
    <r>
      <rPr>
        <sz val="14"/>
        <color theme="1"/>
        <rFont val="Calibri"/>
        <family val="2"/>
        <scheme val="minor"/>
      </rPr>
      <t>: (Experimenter) Please copy the Sample ID's from "Ukxxx-Master sheet" tab for ONLY THE NON-STANDARD MIX SAMPLES.</t>
    </r>
  </si>
  <si>
    <t>PLEASE SEE FOR COLUMN INFORMATION INSTRUCTIONS:</t>
  </si>
  <si>
    <t>(Experimenter and MS Operator)</t>
  </si>
  <si>
    <t>PLEASE LEAVE SHADED PORTION IN SHEET BECAUSE PROGRAM WILL EXPECT TO SKIP THE FIRST 20 LINES.</t>
  </si>
  <si>
    <r>
      <t xml:space="preserve">ROWS 1 THRU 20 ARE FOR FILING PURPOSES ONLY AND </t>
    </r>
    <r>
      <rPr>
        <b/>
        <u/>
        <sz val="11"/>
        <color theme="1"/>
        <rFont val="Calibri"/>
        <family val="2"/>
        <scheme val="minor"/>
      </rPr>
      <t>SHOULD NOT</t>
    </r>
    <r>
      <rPr>
        <b/>
        <sz val="11"/>
        <color theme="1"/>
        <rFont val="Calibri"/>
        <family val="2"/>
        <scheme val="minor"/>
      </rPr>
      <t xml:space="preserve"> BE DELETED.</t>
    </r>
  </si>
  <si>
    <t>File Name</t>
  </si>
  <si>
    <t>information for the samples that were ran in the batch.  This column comes from SequenceSetup Spreadsheet on MS machine.</t>
  </si>
  <si>
    <t>(MS Operator) This sheet is the sample sequence data for the MS Run and should include ONLY FILE NAME COLUMN</t>
  </si>
  <si>
    <t>(MS Operator)</t>
  </si>
  <si>
    <t>(Standard Compound Reference Database file Pathway inserted here)</t>
  </si>
  <si>
    <t>Reference Database File Pathway</t>
  </si>
  <si>
    <t>Concentration_uM</t>
  </si>
  <si>
    <t>CompoundName</t>
  </si>
  <si>
    <r>
      <t xml:space="preserve">Reference Database File Pathway: </t>
    </r>
    <r>
      <rPr>
        <sz val="14"/>
        <color theme="1"/>
        <rFont val="Calibri"/>
        <family val="2"/>
        <scheme val="minor"/>
      </rPr>
      <t>Replace the parenthetical with this reference databases file pathway for later use.</t>
    </r>
  </si>
  <si>
    <r>
      <t xml:space="preserve">YOU DO NOT NEED TO INCLUDE MOLECULAR FORMULA.  </t>
    </r>
    <r>
      <rPr>
        <sz val="14"/>
        <color theme="1"/>
        <rFont val="Calibri"/>
        <family val="2"/>
        <scheme val="minor"/>
      </rPr>
      <t xml:space="preserve">Compound Names and Concentrations in uM are all that is required. </t>
    </r>
  </si>
  <si>
    <t>(MS Operator) This sheet requests the Standard Compound Names and Concentrations in uM for the Standard Compounds Mixes.</t>
  </si>
  <si>
    <t>AU_TCI_ZGPR_512_17mm</t>
  </si>
  <si>
    <t>D2O</t>
  </si>
  <si>
    <t>C:\Bruker\TopSpin3.5\data\IconNMR_automation</t>
  </si>
  <si>
    <t>DW</t>
  </si>
  <si>
    <t>Position</t>
  </si>
  <si>
    <t>title</t>
  </si>
  <si>
    <t>parameters</t>
  </si>
  <si>
    <t>experiment</t>
  </si>
  <si>
    <t>EXPNO</t>
  </si>
  <si>
    <t>Folder</t>
  </si>
  <si>
    <t>Disk</t>
  </si>
  <si>
    <t>DATE HERE:</t>
  </si>
  <si>
    <t>#.filename</t>
  </si>
  <si>
    <t>b-glucan</t>
  </si>
  <si>
    <t>*#.treatment</t>
  </si>
  <si>
    <t>*#.treatment_amount</t>
  </si>
  <si>
    <t>*#.treatment_amount%units</t>
  </si>
  <si>
    <t>13C-Glc</t>
  </si>
  <si>
    <t>g/100mL</t>
  </si>
  <si>
    <t xml:space="preserve">*#.treatment </t>
  </si>
  <si>
    <t>12C-Glc</t>
  </si>
  <si>
    <t>ug</t>
  </si>
  <si>
    <r>
      <t xml:space="preserve">[Variable Description 1] </t>
    </r>
    <r>
      <rPr>
        <b/>
        <sz val="12"/>
        <color rgb="FFFF0000"/>
        <rFont val="Calibri"/>
        <family val="2"/>
        <scheme val="minor"/>
      </rPr>
      <t>(change variable name here)</t>
    </r>
  </si>
  <si>
    <r>
      <t>[Variable Description 2]</t>
    </r>
    <r>
      <rPr>
        <sz val="12"/>
        <color rgb="FFFF0000"/>
        <rFont val="Calibri"/>
        <family val="2"/>
        <scheme val="minor"/>
      </rPr>
      <t xml:space="preserve"> </t>
    </r>
    <r>
      <rPr>
        <b/>
        <sz val="12"/>
        <color rgb="FFFF0000"/>
        <rFont val="Calibri"/>
        <family val="2"/>
        <scheme val="minor"/>
      </rPr>
      <t>(change variable name here)</t>
    </r>
  </si>
  <si>
    <r>
      <t xml:space="preserve">[Variable Description 3] </t>
    </r>
    <r>
      <rPr>
        <b/>
        <sz val="12"/>
        <color rgb="FFFF0000"/>
        <rFont val="Calibri"/>
        <family val="2"/>
        <scheme val="minor"/>
      </rPr>
      <t>(change variable name here)</t>
    </r>
  </si>
  <si>
    <t>21_UK2020_CA_BULK_bulk_170925_UKy_AL_slice_dry_resicdue_Wt_3.56mg_17.5nmoles_d6_DSS</t>
  </si>
  <si>
    <t>AU_TCI_1D_13C_HSQC_hsqcetgpprsisp2.2_1K_17mm</t>
  </si>
  <si>
    <t>21_UK2020_CA_BULK_bulk_170925_UKy_AL_slice</t>
  </si>
  <si>
    <t>20180223_UK2020_Slice_NMR</t>
  </si>
  <si>
    <t>20_UK2020_CA_13CGln_WGP_SeO3_170925_UKy_AL_slice_dry_resicdue_Wt_.027mg_17.5nmoles_d6_DSS</t>
  </si>
  <si>
    <t>20_UK2020_CA_13CGln_WGP_SeO3_170925_UKy_AL_slice</t>
  </si>
  <si>
    <t>19_UK2020_CA_13CGln_WGP_SeO3_170925_UKy_AL_slice_dry_resicdue_Wt_0.14mg_17.5nmoles_d6_DSS</t>
  </si>
  <si>
    <t>19_UK2020_CA_13CGln_WGP_SeO3_170925_UKy_AL_slice</t>
  </si>
  <si>
    <t>18_UK2020_CA_13CGln_6p25uMSeO3_170925_UKy_AL_slice_dry_resicdue_Wt_0.29mg_17.5nmoles_d6_DSS</t>
  </si>
  <si>
    <t>18_UK2020_CA_13CGln_6p25uMSeO3_170925_UKy_AL_slice</t>
  </si>
  <si>
    <t>17_UK2020_CA_13CGln_6p25uMSeO3_170925_UKy_AL_slice_dry_resicdue_Wt_0.53mg_17.5nmoles_d6_DSS</t>
  </si>
  <si>
    <t>17_UK2020_CA_13CGln_6p25uMSeO3_170925_UKy_AL_slice</t>
  </si>
  <si>
    <t>16_UK2020_CA_13CGln_100ugmWGP_170925_UKy_AL_slice_dry_resicdue_Wt_0.55mg_17.5nmoles_d6_DSS</t>
  </si>
  <si>
    <t>16_UK2020_CA_13CGln_100ugmWGP_170925_UKy_AL_slice</t>
  </si>
  <si>
    <t>15_UK2020_CA_13CGln_100ugmWGP_170925_UKy_AL_slice_dry_resicdue_Wt_0.45mg_17.5nmoles_d6_DSS</t>
  </si>
  <si>
    <t>15_UK2020_CA_13CGln_100ugmWGP_170925_UKy_AL_slice</t>
  </si>
  <si>
    <t>14_UK2020_CA_13CGln_Ctl_170925_UKy_AL_slice_dry_resicdue_Wt_0.38mg_17.5nmoles_d6_DSS</t>
  </si>
  <si>
    <t>14_UK2020_CA_13CGln_Ctl_170925_UKy_AL_slice</t>
  </si>
  <si>
    <t>13_UK2020_CA_13CGln_Ctl_170925_UKy_AL_slice_dry_resicdue_Wt_0.60mg_17.5nmoles_d6_DSS</t>
  </si>
  <si>
    <t>13_UK2020_CA_13CGln_Ctl_170925_UKy_AL_slice</t>
  </si>
  <si>
    <t>08_UK2020_CA_13C6Glc_WGP_SeO3_170925_UKy_AL_slice_dry_resicdue_Wt_0.50mg_17.5nmoles_d6_DSS</t>
  </si>
  <si>
    <t>08_UK2020_CA_13C6Glc_WGP_SeO3_170925_UKy_AL_slice</t>
  </si>
  <si>
    <t>07_UK2020_CA_13C6Glc_WGP_SeO3_170925_UKy_AL_slice_dry_resicdue_Wt_0.35mg_17.5nmoles_d6_DSS</t>
  </si>
  <si>
    <t>07_UK2020_CA_13C6Glc_WGP_SeO3_170925_UKy_AL_slice</t>
  </si>
  <si>
    <t>06_UK2020_CA_13C6Glc_6p25uMSeO3_170925_UKy_AL_slice_dry_resicdue_Wt_0.25mg_17.5nmoles_d6_DSS</t>
  </si>
  <si>
    <t>06_UK2020_CA_13C6Glc_6p25uMSeO3_170925_UKy_AL_slice</t>
  </si>
  <si>
    <t>05_UK2020_CA_13C6Glc_6p25uMSeO3_170925_UKy_AL_slice_dry_resicdue_Wt_0.36mg_17.5nmoles_d6_DSS</t>
  </si>
  <si>
    <t>05_UK2020_CA_13C6Glc_6p25uMSeO3_170925_UKy_AL_slice</t>
  </si>
  <si>
    <t>04_UK2020_CA_13C6Glc_100ugmlWGP_170925_UKy_AL_slice_dry_resicdue_Wt_0.53mg_17.5nmoles_d6_DSS</t>
  </si>
  <si>
    <t>04_UK2020_CA_13C6Glc_100ugmlWGP_170925_UKy_AL_slice</t>
  </si>
  <si>
    <t>03_UK2020_CA_13C6Glc_100ugmlWGP_170925_UKy_AL_slice_dry_resicdue_Wt_0.43mg_17.5nmoles_d6_DSS</t>
  </si>
  <si>
    <t>03_UK2020_CA_13C6Glc_100ugmlWGP_170925_UKy_AL_slice</t>
  </si>
  <si>
    <t>02_UK2020_CA_13C6Glc_Ctl_170925_UKy_AL_slice_dry_resicdue_Wt_0.37mg_17.5nmoles_d6_DSS</t>
  </si>
  <si>
    <t>02_UK2020_CA_13C6Glc_Ctl_170925_UKy_AL_slice</t>
  </si>
  <si>
    <t>01_UK2020_CA_13C6Glc_Ctl_170925_UKy_AL_slice_dry_resicdue_Wt_0.21mg_17.5nmoles_d6_DSS</t>
  </si>
  <si>
    <t>01_UK2020_CA_13C6Glc_Ctl_170925_UKy_AL_slice</t>
  </si>
  <si>
    <t>5. Unlabeled samples will only need EXPNO 1 (AU_TCI_ZGPR_512_17mm). Lableled samples need both EXPNO 1 (AU_TCI_ZGPR_512_17mm) and 2 (AU_TCI_1D_13C_HSQC_hsqcetgpprsisp2.2_1K_17mm).</t>
  </si>
  <si>
    <t>4. Remember to put DSS and protein (or dry residue) weight information in the title</t>
  </si>
  <si>
    <r>
      <t xml:space="preserve">3. DO NOT exceed </t>
    </r>
    <r>
      <rPr>
        <sz val="12"/>
        <color rgb="FFFF0000"/>
        <rFont val="Calibri"/>
        <family val="2"/>
      </rPr>
      <t>60</t>
    </r>
    <r>
      <rPr>
        <sz val="12"/>
        <color theme="1"/>
        <rFont val="Calibri"/>
        <family val="2"/>
        <scheme val="minor"/>
      </rPr>
      <t xml:space="preserve"> characters on sample name</t>
    </r>
  </si>
  <si>
    <r>
      <t xml:space="preserve">2. </t>
    </r>
    <r>
      <rPr>
        <sz val="12"/>
        <color rgb="FFFF0000"/>
        <rFont val="Calibri"/>
        <family val="2"/>
      </rPr>
      <t>No</t>
    </r>
    <r>
      <rPr>
        <sz val="12"/>
        <color theme="1"/>
        <rFont val="Calibri"/>
        <family val="2"/>
        <scheme val="minor"/>
      </rPr>
      <t xml:space="preserve"> "space" "-"  "," or greek letters anywhere in the submission file, even in the title (not the same as 600 submission file)</t>
    </r>
  </si>
  <si>
    <r>
      <t xml:space="preserve">1. Do not change the </t>
    </r>
    <r>
      <rPr>
        <sz val="12"/>
        <color rgb="FFFF0000"/>
        <rFont val="Calibri"/>
        <family val="2"/>
      </rPr>
      <t>Red</t>
    </r>
    <r>
      <rPr>
        <sz val="12"/>
        <color theme="1"/>
        <rFont val="Calibri"/>
        <family val="2"/>
        <scheme val="minor"/>
      </rPr>
      <t xml:space="preserve"> part</t>
    </r>
  </si>
  <si>
    <t>ddmmmyy</t>
  </si>
  <si>
    <t>v20180628tls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</si>
</sst>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164" formatCode="0.0000"/>
    <numFmt numFmtId="165" formatCode="0.0"/>
    <numFmt numFmtId="166" formatCode="0.00000"/>
    <numFmt numFmtId="167" formatCode="0.00000000"/>
    <numFmt numFmtId="168" formatCode="0.000"/>
    <numFmt numFmtId="169" formatCode="[$-409]d\-mmm\-yyyy;@"/>
  </numFmts>
  <fonts count="78">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34"/>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charset val="129"/>
      <scheme val="minor"/>
    </font>
    <font>
      <u/>
      <sz val="12"/>
      <color theme="11"/>
      <name val="Calibri"/>
      <family val="2"/>
      <charset val="129"/>
      <scheme val="minor"/>
    </font>
    <font>
      <sz val="14"/>
      <color theme="1"/>
      <name val="Calibri"/>
      <family val="2"/>
      <scheme val="minor"/>
    </font>
    <font>
      <b/>
      <sz val="14"/>
      <color indexed="8"/>
      <name val="Calibri"/>
      <family val="2"/>
    </font>
    <font>
      <sz val="11"/>
      <color theme="1"/>
      <name val="Calibri"/>
      <family val="2"/>
      <scheme val="minor"/>
    </font>
    <font>
      <sz val="10"/>
      <name val="Arial"/>
      <family val="2"/>
    </font>
    <font>
      <sz val="8"/>
      <name val="Verdana"/>
      <family val="2"/>
    </font>
    <font>
      <sz val="11"/>
      <color rgb="FF9C0006"/>
      <name val="Calibri"/>
      <family val="2"/>
      <scheme val="minor"/>
    </font>
    <font>
      <sz val="12"/>
      <color rgb="FF006100"/>
      <name val="Calibri"/>
      <family val="2"/>
      <scheme val="minor"/>
    </font>
    <font>
      <sz val="12"/>
      <color indexed="8"/>
      <name val="Calibri"/>
      <family val="2"/>
    </font>
    <font>
      <sz val="12"/>
      <color rgb="FF000000"/>
      <name val="Calibri"/>
      <family val="2"/>
      <scheme val="minor"/>
    </font>
    <font>
      <b/>
      <sz val="20"/>
      <color theme="1"/>
      <name val="Calibri"/>
      <family val="2"/>
      <scheme val="minor"/>
    </font>
    <font>
      <b/>
      <sz val="14"/>
      <color rgb="FF0000FF"/>
      <name val="Calibri"/>
      <family val="2"/>
      <scheme val="minor"/>
    </font>
    <font>
      <b/>
      <sz val="12"/>
      <color rgb="FFFF0000"/>
      <name val="Calibri"/>
      <family val="2"/>
      <scheme val="minor"/>
    </font>
    <font>
      <b/>
      <sz val="12"/>
      <color rgb="FF008000"/>
      <name val="Calibri"/>
      <family val="2"/>
      <scheme val="minor"/>
    </font>
    <font>
      <b/>
      <sz val="12"/>
      <color rgb="FF0000FF"/>
      <name val="Calibri"/>
      <family val="2"/>
      <scheme val="minor"/>
    </font>
    <font>
      <b/>
      <u/>
      <sz val="12"/>
      <color rgb="FF0000FF"/>
      <name val="Calibri"/>
      <family val="2"/>
      <scheme val="minor"/>
    </font>
    <font>
      <sz val="12"/>
      <name val="Arial"/>
      <family val="2"/>
    </font>
    <font>
      <sz val="12"/>
      <color rgb="FFFF0000"/>
      <name val="Arial"/>
      <family val="2"/>
    </font>
    <font>
      <sz val="12"/>
      <color theme="0" tint="-0.499984740745262"/>
      <name val="Calibri"/>
      <family val="2"/>
      <scheme val="minor"/>
    </font>
    <font>
      <sz val="12"/>
      <color theme="0" tint="-0.499984740745262"/>
      <name val="Arial"/>
      <family val="2"/>
    </font>
    <font>
      <b/>
      <sz val="9"/>
      <color indexed="81"/>
      <name val="Calibri"/>
      <family val="2"/>
    </font>
    <font>
      <b/>
      <sz val="12"/>
      <color rgb="FFFF0000"/>
      <name val="Calibri"/>
      <family val="2"/>
    </font>
    <font>
      <sz val="11"/>
      <color rgb="FFFF0000"/>
      <name val="Calibri"/>
      <family val="2"/>
      <scheme val="minor"/>
    </font>
    <font>
      <sz val="12"/>
      <color theme="1"/>
      <name val="Calibri"/>
      <family val="2"/>
    </font>
    <font>
      <b/>
      <sz val="14"/>
      <color theme="1"/>
      <name val="Calibri"/>
      <family val="2"/>
      <scheme val="minor"/>
    </font>
    <font>
      <b/>
      <sz val="15"/>
      <color theme="3"/>
      <name val="Calibri"/>
      <family val="2"/>
      <scheme val="minor"/>
    </font>
    <font>
      <u/>
      <sz val="11"/>
      <color theme="10"/>
      <name val="Calibri"/>
      <family val="2"/>
      <scheme val="minor"/>
    </font>
    <font>
      <sz val="11"/>
      <color rgb="FF008000"/>
      <name val="Calibri"/>
      <family val="2"/>
      <scheme val="minor"/>
    </font>
    <font>
      <b/>
      <u/>
      <sz val="12"/>
      <color theme="1"/>
      <name val="Calibri"/>
      <family val="2"/>
      <scheme val="minor"/>
    </font>
    <font>
      <u/>
      <sz val="12"/>
      <color theme="1"/>
      <name val="Calibri"/>
      <family val="2"/>
      <scheme val="minor"/>
    </font>
    <font>
      <b/>
      <sz val="12"/>
      <color indexed="10"/>
      <name val="Arial"/>
      <family val="2"/>
    </font>
    <font>
      <b/>
      <sz val="12"/>
      <color indexed="10"/>
      <name val="Calibri"/>
      <family val="2"/>
    </font>
    <font>
      <b/>
      <sz val="12"/>
      <name val="Arial"/>
      <family val="2"/>
    </font>
    <font>
      <sz val="12"/>
      <color indexed="8"/>
      <name val="Arial"/>
      <family val="2"/>
    </font>
    <font>
      <b/>
      <sz val="12"/>
      <color indexed="8"/>
      <name val="Calibri"/>
      <family val="2"/>
    </font>
    <font>
      <b/>
      <sz val="12"/>
      <color rgb="FFFF0000"/>
      <name val="Arial"/>
      <family val="2"/>
    </font>
    <font>
      <b/>
      <sz val="12"/>
      <color rgb="FF008000"/>
      <name val="Arial"/>
      <family val="2"/>
    </font>
    <font>
      <i/>
      <sz val="12"/>
      <name val="Arial"/>
      <family val="2"/>
    </font>
    <font>
      <sz val="12"/>
      <color rgb="FFFF0000"/>
      <name val="Calibri"/>
      <family val="2"/>
      <scheme val="minor"/>
    </font>
    <font>
      <b/>
      <sz val="12"/>
      <color theme="1"/>
      <name val="Calibri"/>
      <family val="2"/>
      <scheme val="minor"/>
    </font>
    <font>
      <sz val="12"/>
      <name val="Calibri"/>
      <family val="2"/>
      <scheme val="minor"/>
    </font>
    <font>
      <sz val="12"/>
      <color rgb="FF008000"/>
      <name val="Calibri"/>
      <family val="2"/>
      <scheme val="minor"/>
    </font>
    <font>
      <b/>
      <sz val="12"/>
      <name val="Calibri"/>
      <family val="2"/>
      <scheme val="minor"/>
    </font>
    <font>
      <b/>
      <sz val="12"/>
      <color rgb="FFFF6600"/>
      <name val="Calibri"/>
      <family val="2"/>
      <scheme val="minor"/>
    </font>
    <font>
      <sz val="12"/>
      <color rgb="FFFF6600"/>
      <name val="Calibri"/>
      <family val="2"/>
      <scheme val="minor"/>
    </font>
    <font>
      <b/>
      <sz val="12"/>
      <color rgb="FF000000"/>
      <name val="Calibri"/>
      <family val="2"/>
      <scheme val="minor"/>
    </font>
    <font>
      <sz val="12"/>
      <name val="Calibri"/>
      <family val="2"/>
    </font>
    <font>
      <sz val="12"/>
      <color theme="5"/>
      <name val="Calibri"/>
      <family val="2"/>
      <scheme val="minor"/>
    </font>
    <font>
      <b/>
      <sz val="12"/>
      <name val="Calibri"/>
      <family val="2"/>
    </font>
    <font>
      <b/>
      <sz val="12"/>
      <color theme="0"/>
      <name val="Calibri"/>
      <family val="2"/>
    </font>
    <font>
      <b/>
      <sz val="12"/>
      <color theme="1"/>
      <name val="Calibri"/>
      <family val="2"/>
    </font>
    <font>
      <b/>
      <u/>
      <sz val="12"/>
      <name val="Calibri"/>
      <family val="2"/>
    </font>
    <font>
      <b/>
      <sz val="12"/>
      <color indexed="60"/>
      <name val="Calibri"/>
      <family val="2"/>
    </font>
    <font>
      <sz val="12"/>
      <color theme="5"/>
      <name val="Calibri"/>
      <family val="2"/>
    </font>
    <font>
      <sz val="16"/>
      <color theme="0"/>
      <name val="Calibri"/>
      <family val="2"/>
      <scheme val="minor"/>
    </font>
    <font>
      <b/>
      <sz val="16"/>
      <color theme="0"/>
      <name val="Calibri"/>
      <family val="2"/>
      <scheme val="minor"/>
    </font>
    <font>
      <b/>
      <sz val="16"/>
      <color theme="0"/>
      <name val="Calibri"/>
      <family val="2"/>
    </font>
    <font>
      <b/>
      <i/>
      <sz val="14"/>
      <color theme="1"/>
      <name val="Calibri"/>
      <family val="2"/>
      <scheme val="minor"/>
    </font>
    <font>
      <b/>
      <sz val="12"/>
      <color indexed="8"/>
      <name val="Arial"/>
      <family val="2"/>
    </font>
    <font>
      <b/>
      <sz val="11"/>
      <color theme="1"/>
      <name val="Calibri"/>
      <family val="2"/>
      <scheme val="minor"/>
    </font>
    <font>
      <b/>
      <u/>
      <sz val="11"/>
      <color theme="1"/>
      <name val="Calibri"/>
      <family val="2"/>
      <scheme val="minor"/>
    </font>
    <font>
      <sz val="9"/>
      <color indexed="81"/>
      <name val="Calibri"/>
      <family val="2"/>
    </font>
    <font>
      <sz val="12"/>
      <color rgb="FF000000"/>
      <name val="Calibri"/>
      <family val="2"/>
      <charset val="1"/>
    </font>
    <font>
      <sz val="12"/>
      <color rgb="FFFF0000"/>
      <name val="Calibri"/>
      <family val="2"/>
    </font>
    <font>
      <sz val="11"/>
      <color rgb="FF000000"/>
      <name val="Calibri"/>
      <family val="2"/>
      <charset val="1"/>
    </font>
    <font>
      <sz val="12"/>
      <color rgb="FFFF3333"/>
      <name val="Calibri"/>
      <family val="2"/>
      <charset val="1"/>
    </font>
  </fonts>
  <fills count="1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C7CE"/>
      </patternFill>
    </fill>
    <fill>
      <patternFill patternType="solid">
        <fgColor indexed="42"/>
      </patternFill>
    </fill>
    <fill>
      <patternFill patternType="solid">
        <fgColor theme="1"/>
        <bgColor indexed="64"/>
      </patternFill>
    </fill>
    <fill>
      <patternFill patternType="solid">
        <fgColor rgb="FFCCFFCC"/>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92D050"/>
        <bgColor indexed="64"/>
      </patternFill>
    </fill>
  </fills>
  <borders count="43">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theme="4"/>
      </left>
      <right style="thin">
        <color theme="4"/>
      </right>
      <top style="thin">
        <color theme="4"/>
      </top>
      <bottom style="thin">
        <color theme="4"/>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ck">
        <color auto="1"/>
      </left>
      <right/>
      <top/>
      <bottom/>
      <diagonal/>
    </border>
    <border>
      <left style="thick">
        <color auto="1"/>
      </left>
      <right style="dotted">
        <color auto="1"/>
      </right>
      <top style="medium">
        <color auto="1"/>
      </top>
      <bottom style="dotted">
        <color auto="1"/>
      </bottom>
      <diagonal/>
    </border>
    <border>
      <left style="thick">
        <color auto="1"/>
      </left>
      <right style="dotted">
        <color auto="1"/>
      </right>
      <top style="dotted">
        <color auto="1"/>
      </top>
      <bottom style="dotted">
        <color auto="1"/>
      </bottom>
      <diagonal/>
    </border>
    <border>
      <left style="thick">
        <color auto="1"/>
      </left>
      <right style="dotted">
        <color auto="1"/>
      </right>
      <top style="dotted">
        <color auto="1"/>
      </top>
      <bottom style="medium">
        <color auto="1"/>
      </bottom>
      <diagonal/>
    </border>
    <border>
      <left style="dotted">
        <color auto="1"/>
      </left>
      <right/>
      <top style="medium">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right style="thick">
        <color auto="1"/>
      </right>
      <top/>
      <bottom/>
      <diagonal/>
    </border>
    <border>
      <left style="dotted">
        <color auto="1"/>
      </left>
      <right style="thick">
        <color auto="1"/>
      </right>
      <top style="medium">
        <color auto="1"/>
      </top>
      <bottom style="dotted">
        <color auto="1"/>
      </bottom>
      <diagonal/>
    </border>
    <border>
      <left style="dotted">
        <color auto="1"/>
      </left>
      <right style="thick">
        <color auto="1"/>
      </right>
      <top style="dotted">
        <color auto="1"/>
      </top>
      <bottom style="dotted">
        <color auto="1"/>
      </bottom>
      <diagonal/>
    </border>
    <border>
      <left style="dotted">
        <color auto="1"/>
      </left>
      <right style="thick">
        <color auto="1"/>
      </right>
      <top style="dotted">
        <color auto="1"/>
      </top>
      <bottom style="medium">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s>
  <cellStyleXfs count="678">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5" fillId="0" borderId="0"/>
    <xf numFmtId="0" fontId="16"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4" borderId="0" applyNumberFormat="0" applyBorder="0" applyAlignment="0" applyProtection="0"/>
    <xf numFmtId="0" fontId="12" fillId="0" borderId="0" applyNumberFormat="0" applyFill="0" applyBorder="0" applyAlignment="0" applyProtection="0"/>
    <xf numFmtId="0" fontId="19" fillId="5" borderId="0" applyNumberFormat="0" applyBorder="0" applyAlignment="0" applyProtection="0"/>
    <xf numFmtId="0" fontId="10" fillId="0" borderId="0"/>
    <xf numFmtId="0" fontId="10" fillId="0" borderId="0"/>
    <xf numFmtId="9" fontId="16"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xf numFmtId="0" fontId="11"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37" fillId="0" borderId="20" applyNumberFormat="0" applyFill="0" applyAlignment="0" applyProtection="0"/>
    <xf numFmtId="0" fontId="7"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0" borderId="0"/>
    <xf numFmtId="0" fontId="7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395">
    <xf numFmtId="0" fontId="0" fillId="0" borderId="0" xfId="0"/>
    <xf numFmtId="0" fontId="22" fillId="0" borderId="0" xfId="3" applyFont="1"/>
    <xf numFmtId="0" fontId="9" fillId="0" borderId="0" xfId="3" applyFont="1"/>
    <xf numFmtId="0" fontId="9" fillId="0" borderId="0" xfId="3" applyFont="1" applyAlignment="1">
      <alignment horizontal="center"/>
    </xf>
    <xf numFmtId="0" fontId="9" fillId="0" borderId="8" xfId="3" applyFont="1" applyBorder="1"/>
    <xf numFmtId="0" fontId="23" fillId="0" borderId="0" xfId="3" applyFont="1" applyAlignment="1"/>
    <xf numFmtId="0" fontId="9" fillId="0" borderId="0" xfId="3" applyFont="1" applyAlignment="1">
      <alignment wrapText="1"/>
    </xf>
    <xf numFmtId="0" fontId="26" fillId="0" borderId="0" xfId="3" applyFont="1" applyAlignment="1">
      <alignment horizontal="center" wrapText="1"/>
    </xf>
    <xf numFmtId="0" fontId="9" fillId="0" borderId="9" xfId="3" applyFont="1" applyBorder="1"/>
    <xf numFmtId="0" fontId="9" fillId="0" borderId="0" xfId="3" applyFont="1" applyAlignment="1">
      <alignment horizontal="center" wrapText="1"/>
    </xf>
    <xf numFmtId="0" fontId="9" fillId="0" borderId="0" xfId="3" applyFont="1" applyFill="1" applyAlignment="1">
      <alignment horizontal="center" wrapText="1"/>
    </xf>
    <xf numFmtId="0" fontId="9" fillId="0" borderId="0" xfId="3" applyFont="1" applyFill="1"/>
    <xf numFmtId="0" fontId="9" fillId="0" borderId="0" xfId="3" applyFont="1" applyFill="1" applyAlignment="1">
      <alignment horizontal="center"/>
    </xf>
    <xf numFmtId="0" fontId="28" fillId="0" borderId="0" xfId="3" applyFont="1" applyFill="1" applyBorder="1" applyAlignment="1">
      <alignment horizontal="center" vertical="center" wrapText="1"/>
    </xf>
    <xf numFmtId="0" fontId="28" fillId="7" borderId="0" xfId="3" applyFont="1" applyFill="1" applyBorder="1" applyAlignment="1">
      <alignment horizontal="left" vertical="center" wrapText="1"/>
    </xf>
    <xf numFmtId="0" fontId="9" fillId="7" borderId="0" xfId="3" applyFont="1" applyFill="1"/>
    <xf numFmtId="0" fontId="28" fillId="0" borderId="0" xfId="3" applyFont="1" applyFill="1" applyBorder="1" applyAlignment="1">
      <alignment horizontal="left" vertical="center" wrapText="1"/>
    </xf>
    <xf numFmtId="7" fontId="9" fillId="0" borderId="0" xfId="3" applyNumberFormat="1" applyFont="1" applyFill="1"/>
    <xf numFmtId="0" fontId="9" fillId="0" borderId="9" xfId="3" applyFont="1" applyFill="1" applyBorder="1"/>
    <xf numFmtId="0" fontId="9" fillId="0" borderId="0" xfId="3" applyFont="1" applyFill="1" applyAlignment="1">
      <alignment wrapText="1"/>
    </xf>
    <xf numFmtId="0" fontId="9" fillId="0" borderId="0" xfId="3" applyFont="1" applyFill="1" applyBorder="1" applyAlignment="1">
      <alignment horizontal="center"/>
    </xf>
    <xf numFmtId="0" fontId="9" fillId="0" borderId="0" xfId="3" applyFont="1" applyFill="1" applyBorder="1" applyAlignment="1">
      <alignment horizontal="left"/>
    </xf>
    <xf numFmtId="0" fontId="9" fillId="7" borderId="0" xfId="3" applyFont="1" applyFill="1" applyBorder="1" applyAlignment="1">
      <alignment horizontal="left"/>
    </xf>
    <xf numFmtId="0" fontId="29" fillId="0" borderId="0" xfId="3" applyFont="1" applyFill="1" applyBorder="1" applyAlignment="1">
      <alignment horizontal="left" vertical="center" wrapText="1"/>
    </xf>
    <xf numFmtId="0" fontId="9" fillId="7" borderId="0" xfId="3" applyFont="1" applyFill="1" applyAlignment="1">
      <alignment wrapText="1"/>
    </xf>
    <xf numFmtId="0" fontId="30" fillId="8" borderId="0" xfId="3" applyFont="1" applyFill="1" applyAlignment="1">
      <alignment horizontal="center"/>
    </xf>
    <xf numFmtId="0" fontId="31" fillId="8" borderId="0" xfId="3" applyFont="1" applyFill="1" applyBorder="1" applyAlignment="1">
      <alignment horizontal="center" vertical="center" wrapText="1"/>
    </xf>
    <xf numFmtId="0" fontId="31" fillId="8" borderId="0" xfId="3" applyFont="1" applyFill="1" applyBorder="1" applyAlignment="1">
      <alignment horizontal="left" vertical="center" wrapText="1"/>
    </xf>
    <xf numFmtId="7" fontId="30" fillId="8" borderId="0" xfId="3" applyNumberFormat="1" applyFont="1" applyFill="1"/>
    <xf numFmtId="0" fontId="30" fillId="8" borderId="9" xfId="3" applyFont="1" applyFill="1" applyBorder="1"/>
    <xf numFmtId="0" fontId="30" fillId="8" borderId="0" xfId="3" applyFont="1" applyFill="1" applyAlignment="1">
      <alignment wrapText="1"/>
    </xf>
    <xf numFmtId="0" fontId="30" fillId="8" borderId="0" xfId="3" applyFont="1" applyFill="1"/>
    <xf numFmtId="0" fontId="30" fillId="8" borderId="0" xfId="3" applyFont="1" applyFill="1" applyBorder="1" applyAlignment="1">
      <alignment horizontal="center"/>
    </xf>
    <xf numFmtId="0" fontId="30" fillId="8" borderId="0" xfId="3" applyFont="1" applyFill="1" applyBorder="1" applyAlignment="1">
      <alignment horizontal="left"/>
    </xf>
    <xf numFmtId="0" fontId="9" fillId="0" borderId="0" xfId="3" applyFont="1" applyBorder="1" applyAlignment="1">
      <alignment horizontal="center"/>
    </xf>
    <xf numFmtId="0" fontId="9" fillId="0" borderId="0" xfId="3" applyFont="1" applyBorder="1" applyAlignment="1">
      <alignment horizontal="left"/>
    </xf>
    <xf numFmtId="7" fontId="9" fillId="0" borderId="0" xfId="3" applyNumberFormat="1" applyFont="1"/>
    <xf numFmtId="0" fontId="9" fillId="0" borderId="10" xfId="3" applyFont="1" applyBorder="1"/>
    <xf numFmtId="0" fontId="0" fillId="0" borderId="0" xfId="3" applyFont="1" applyFill="1"/>
    <xf numFmtId="0" fontId="8" fillId="0" borderId="0" xfId="596"/>
    <xf numFmtId="0" fontId="35" fillId="0" borderId="0" xfId="596" applyFont="1"/>
    <xf numFmtId="0" fontId="20" fillId="0" borderId="0" xfId="596" applyFont="1" applyAlignment="1">
      <alignment horizontal="left"/>
    </xf>
    <xf numFmtId="0" fontId="21" fillId="0" borderId="0" xfId="596" applyFont="1" applyAlignment="1">
      <alignment horizontal="left"/>
    </xf>
    <xf numFmtId="0" fontId="34" fillId="0" borderId="0" xfId="596" applyFont="1"/>
    <xf numFmtId="0" fontId="8" fillId="2" borderId="0" xfId="596" applyFill="1"/>
    <xf numFmtId="0" fontId="34" fillId="2" borderId="0" xfId="596" applyFont="1" applyFill="1"/>
    <xf numFmtId="0" fontId="36" fillId="2" borderId="0" xfId="596" applyFont="1" applyFill="1"/>
    <xf numFmtId="0" fontId="8" fillId="2" borderId="0" xfId="596" applyFill="1" applyAlignment="1">
      <alignment horizontal="left"/>
    </xf>
    <xf numFmtId="0" fontId="8" fillId="2" borderId="0" xfId="596" applyFill="1" applyAlignment="1">
      <alignment horizontal="right"/>
    </xf>
    <xf numFmtId="14" fontId="8" fillId="2" borderId="0" xfId="596" applyNumberFormat="1" applyFill="1"/>
    <xf numFmtId="14" fontId="8" fillId="2" borderId="0" xfId="596" applyNumberFormat="1" applyFill="1" applyAlignment="1">
      <alignment horizontal="left"/>
    </xf>
    <xf numFmtId="0" fontId="8" fillId="0" borderId="0" xfId="596" applyFill="1"/>
    <xf numFmtId="0" fontId="8" fillId="0" borderId="0" xfId="596" applyFill="1" applyAlignment="1">
      <alignment horizontal="right"/>
    </xf>
    <xf numFmtId="0" fontId="39" fillId="0" borderId="0" xfId="596" applyFont="1" applyFill="1"/>
    <xf numFmtId="0" fontId="13" fillId="3" borderId="0" xfId="596" applyFont="1" applyFill="1"/>
    <xf numFmtId="0" fontId="13" fillId="10" borderId="0" xfId="596" applyFont="1" applyFill="1"/>
    <xf numFmtId="0" fontId="13" fillId="11" borderId="0" xfId="596" applyFont="1" applyFill="1"/>
    <xf numFmtId="0" fontId="13" fillId="3" borderId="7" xfId="596" applyFont="1" applyFill="1" applyBorder="1"/>
    <xf numFmtId="0" fontId="13" fillId="10" borderId="7" xfId="596" applyFont="1" applyFill="1" applyBorder="1"/>
    <xf numFmtId="0" fontId="13" fillId="11" borderId="7" xfId="596" applyFont="1" applyFill="1" applyBorder="1"/>
    <xf numFmtId="0" fontId="13" fillId="3" borderId="7" xfId="596" applyNumberFormat="1" applyFont="1" applyFill="1" applyBorder="1"/>
    <xf numFmtId="0" fontId="13" fillId="10" borderId="7" xfId="596" applyNumberFormat="1" applyFont="1" applyFill="1" applyBorder="1"/>
    <xf numFmtId="0" fontId="13" fillId="11" borderId="7" xfId="596" applyNumberFormat="1" applyFont="1" applyFill="1" applyBorder="1"/>
    <xf numFmtId="0" fontId="42" fillId="0" borderId="0" xfId="4"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28" fillId="0" borderId="0" xfId="4" applyFont="1" applyFill="1" applyBorder="1" applyAlignment="1" applyProtection="1">
      <alignment horizontal="left" vertical="top" wrapText="1"/>
      <protection locked="0"/>
    </xf>
    <xf numFmtId="0" fontId="45" fillId="0" borderId="0" xfId="4" applyFont="1" applyBorder="1" applyAlignment="1" applyProtection="1">
      <alignment horizontal="left" vertical="top" wrapText="1"/>
      <protection locked="0"/>
    </xf>
    <xf numFmtId="0" fontId="28" fillId="0" borderId="0" xfId="4" applyNumberFormat="1" applyFont="1" applyFill="1" applyBorder="1" applyAlignment="1" applyProtection="1">
      <alignment horizontal="left" vertical="top" wrapText="1"/>
      <protection locked="0"/>
    </xf>
    <xf numFmtId="0" fontId="28" fillId="0" borderId="0" xfId="4" applyNumberFormat="1" applyFont="1" applyBorder="1" applyAlignment="1" applyProtection="1">
      <alignment horizontal="left" vertical="top" wrapText="1"/>
      <protection locked="0"/>
    </xf>
    <xf numFmtId="0" fontId="47" fillId="0" borderId="0" xfId="4" applyFont="1" applyBorder="1" applyAlignment="1" applyProtection="1">
      <alignment horizontal="left" wrapText="1"/>
      <protection locked="0"/>
    </xf>
    <xf numFmtId="0" fontId="44" fillId="0" borderId="0" xfId="4" applyFont="1" applyBorder="1" applyAlignment="1" applyProtection="1">
      <alignment horizontal="left" vertical="top" wrapText="1"/>
      <protection locked="0"/>
    </xf>
    <xf numFmtId="49" fontId="28" fillId="0" borderId="0" xfId="4" applyNumberFormat="1" applyFont="1" applyFill="1" applyBorder="1" applyAlignment="1" applyProtection="1">
      <alignment horizontal="left" vertical="top" wrapText="1"/>
      <protection locked="0"/>
    </xf>
    <xf numFmtId="14" fontId="28" fillId="0" borderId="0" xfId="4" applyNumberFormat="1" applyFont="1" applyBorder="1" applyAlignment="1" applyProtection="1">
      <alignment horizontal="left" vertical="top" wrapText="1"/>
      <protection locked="0"/>
    </xf>
    <xf numFmtId="14" fontId="51" fillId="0" borderId="0" xfId="3" applyNumberFormat="1" applyFont="1" applyAlignment="1" applyProtection="1">
      <alignment horizontal="left"/>
      <protection locked="0"/>
    </xf>
    <xf numFmtId="49" fontId="5" fillId="0" borderId="0" xfId="3" applyNumberFormat="1" applyFont="1" applyProtection="1">
      <protection locked="0"/>
    </xf>
    <xf numFmtId="0" fontId="5" fillId="0" borderId="0" xfId="3" applyFont="1" applyProtection="1">
      <protection locked="0"/>
    </xf>
    <xf numFmtId="0" fontId="52" fillId="0" borderId="0" xfId="0" applyFont="1" applyProtection="1">
      <protection locked="0"/>
    </xf>
    <xf numFmtId="0" fontId="52" fillId="0" borderId="0" xfId="3" applyFont="1" applyProtection="1">
      <protection locked="0"/>
    </xf>
    <xf numFmtId="0" fontId="53" fillId="0" borderId="12" xfId="0" applyFont="1" applyBorder="1" applyAlignment="1" applyProtection="1">
      <alignment horizontal="center"/>
      <protection locked="0"/>
    </xf>
    <xf numFmtId="0" fontId="53" fillId="0" borderId="13" xfId="0" applyFont="1" applyBorder="1" applyAlignment="1" applyProtection="1">
      <alignment horizontal="left"/>
      <protection locked="0"/>
    </xf>
    <xf numFmtId="0" fontId="53" fillId="0" borderId="13" xfId="0" applyFont="1" applyBorder="1" applyAlignment="1" applyProtection="1">
      <alignment horizontal="center"/>
      <protection locked="0"/>
    </xf>
    <xf numFmtId="0" fontId="53" fillId="0" borderId="13" xfId="0" applyFont="1" applyBorder="1" applyProtection="1">
      <protection locked="0"/>
    </xf>
    <xf numFmtId="0" fontId="5" fillId="0" borderId="13" xfId="0" applyFont="1" applyBorder="1" applyProtection="1">
      <protection locked="0"/>
    </xf>
    <xf numFmtId="0" fontId="5" fillId="0" borderId="14" xfId="0" applyFont="1" applyBorder="1" applyProtection="1">
      <protection locked="0"/>
    </xf>
    <xf numFmtId="0" fontId="5" fillId="0" borderId="0" xfId="0" applyFont="1" applyProtection="1">
      <protection locked="0"/>
    </xf>
    <xf numFmtId="0" fontId="53" fillId="0" borderId="15" xfId="0" applyFont="1" applyBorder="1" applyAlignment="1" applyProtection="1">
      <alignment horizontal="center"/>
      <protection locked="0"/>
    </xf>
    <xf numFmtId="0" fontId="53" fillId="0" borderId="0" xfId="0" applyFont="1" applyBorder="1" applyAlignment="1" applyProtection="1">
      <alignment horizontal="left"/>
      <protection locked="0"/>
    </xf>
    <xf numFmtId="0" fontId="53" fillId="0" borderId="0" xfId="0" applyFont="1" applyBorder="1" applyAlignment="1" applyProtection="1">
      <alignment horizontal="center"/>
      <protection locked="0"/>
    </xf>
    <xf numFmtId="0" fontId="53" fillId="0" borderId="0" xfId="0" applyFont="1" applyBorder="1" applyProtection="1">
      <protection locked="0"/>
    </xf>
    <xf numFmtId="0" fontId="5" fillId="0" borderId="0" xfId="0" applyFont="1" applyBorder="1" applyProtection="1">
      <protection locked="0"/>
    </xf>
    <xf numFmtId="0" fontId="5" fillId="0" borderId="16" xfId="0" applyFont="1" applyBorder="1" applyProtection="1">
      <protection locked="0"/>
    </xf>
    <xf numFmtId="0" fontId="54" fillId="9" borderId="0" xfId="0" applyFont="1" applyFill="1" applyBorder="1" applyAlignment="1" applyProtection="1">
      <alignment horizontal="left"/>
      <protection locked="0"/>
    </xf>
    <xf numFmtId="0" fontId="54" fillId="12" borderId="0" xfId="0" applyFont="1" applyFill="1" applyBorder="1" applyAlignment="1" applyProtection="1">
      <alignment horizontal="left"/>
      <protection locked="0"/>
    </xf>
    <xf numFmtId="0" fontId="25" fillId="0" borderId="0" xfId="0" applyFont="1" applyBorder="1" applyAlignment="1" applyProtection="1">
      <alignment horizontal="left"/>
      <protection locked="0"/>
    </xf>
    <xf numFmtId="0" fontId="53" fillId="0" borderId="17" xfId="0" applyFont="1" applyBorder="1" applyAlignment="1" applyProtection="1">
      <alignment horizontal="center"/>
      <protection locked="0"/>
    </xf>
    <xf numFmtId="0" fontId="25" fillId="0" borderId="18" xfId="0" applyFont="1" applyBorder="1" applyAlignment="1" applyProtection="1">
      <alignment horizontal="left"/>
      <protection locked="0"/>
    </xf>
    <xf numFmtId="0" fontId="53" fillId="0" borderId="18" xfId="0" applyFont="1" applyBorder="1" applyAlignment="1" applyProtection="1">
      <alignment horizontal="center"/>
      <protection locked="0"/>
    </xf>
    <xf numFmtId="0" fontId="53" fillId="0" borderId="18" xfId="0" applyFont="1" applyBorder="1" applyProtection="1">
      <protection locked="0"/>
    </xf>
    <xf numFmtId="0" fontId="5" fillId="0" borderId="18" xfId="0" applyFont="1" applyBorder="1" applyProtection="1">
      <protection locked="0"/>
    </xf>
    <xf numFmtId="0" fontId="5" fillId="0" borderId="11" xfId="0" applyFont="1" applyBorder="1" applyProtection="1">
      <protection locked="0"/>
    </xf>
    <xf numFmtId="14" fontId="55" fillId="0" borderId="0" xfId="0" applyNumberFormat="1" applyFont="1" applyAlignment="1" applyProtection="1">
      <alignment horizontal="left"/>
      <protection locked="0"/>
    </xf>
    <xf numFmtId="49" fontId="5" fillId="0" borderId="0" xfId="0" applyNumberFormat="1" applyFont="1" applyProtection="1">
      <protection locked="0"/>
    </xf>
    <xf numFmtId="0" fontId="56" fillId="0" borderId="0" xfId="0" applyFont="1" applyFill="1" applyProtection="1">
      <protection locked="0"/>
    </xf>
    <xf numFmtId="0" fontId="21" fillId="9" borderId="18" xfId="0" applyFont="1" applyFill="1" applyBorder="1" applyProtection="1">
      <protection locked="0"/>
    </xf>
    <xf numFmtId="0" fontId="5" fillId="9" borderId="17" xfId="0" applyFont="1" applyFill="1" applyBorder="1" applyProtection="1">
      <protection locked="0"/>
    </xf>
    <xf numFmtId="0" fontId="21" fillId="9" borderId="0" xfId="0" applyFont="1" applyFill="1" applyAlignment="1" applyProtection="1">
      <alignment horizontal="left"/>
      <protection locked="0"/>
    </xf>
    <xf numFmtId="0" fontId="5" fillId="9" borderId="15" xfId="0" applyFont="1" applyFill="1" applyBorder="1" applyProtection="1">
      <protection locked="0"/>
    </xf>
    <xf numFmtId="0" fontId="21" fillId="9" borderId="18" xfId="0" applyFont="1" applyFill="1" applyBorder="1" applyAlignment="1" applyProtection="1">
      <alignment horizontal="left"/>
      <protection locked="0"/>
    </xf>
    <xf numFmtId="0" fontId="0" fillId="9" borderId="15" xfId="0" applyFont="1" applyFill="1" applyBorder="1" applyProtection="1">
      <protection locked="0"/>
    </xf>
    <xf numFmtId="0" fontId="21" fillId="0" borderId="0" xfId="0" applyFont="1" applyAlignment="1" applyProtection="1">
      <alignment horizontal="left"/>
      <protection locked="0"/>
    </xf>
    <xf numFmtId="0" fontId="5" fillId="0" borderId="0" xfId="3" applyFont="1" applyFill="1" applyProtection="1">
      <protection locked="0"/>
    </xf>
    <xf numFmtId="0" fontId="21" fillId="0" borderId="0" xfId="0" applyFont="1" applyProtection="1">
      <protection locked="0"/>
    </xf>
    <xf numFmtId="0" fontId="0" fillId="0" borderId="0" xfId="3" applyFont="1" applyAlignment="1" applyProtection="1">
      <alignment horizontal="right"/>
      <protection locked="0"/>
    </xf>
    <xf numFmtId="0" fontId="21" fillId="9" borderId="0" xfId="0" applyFont="1" applyFill="1" applyProtection="1">
      <protection locked="0"/>
    </xf>
    <xf numFmtId="0" fontId="5" fillId="9" borderId="0" xfId="3" quotePrefix="1" applyFont="1" applyFill="1" applyProtection="1">
      <protection locked="0"/>
    </xf>
    <xf numFmtId="0" fontId="5" fillId="9" borderId="0" xfId="3" applyFont="1" applyFill="1" applyProtection="1">
      <protection locked="0"/>
    </xf>
    <xf numFmtId="0" fontId="5" fillId="0" borderId="0" xfId="3" applyFont="1" applyAlignment="1" applyProtection="1">
      <alignment horizontal="center"/>
      <protection locked="0"/>
    </xf>
    <xf numFmtId="0" fontId="57" fillId="9" borderId="0" xfId="0" applyFont="1" applyFill="1" applyProtection="1">
      <protection locked="0"/>
    </xf>
    <xf numFmtId="0" fontId="5" fillId="0" borderId="0" xfId="0" applyNumberFormat="1" applyFont="1" applyProtection="1">
      <protection locked="0"/>
    </xf>
    <xf numFmtId="49" fontId="5" fillId="12" borderId="0" xfId="0" applyNumberFormat="1" applyFont="1" applyFill="1" applyProtection="1">
      <protection locked="0"/>
    </xf>
    <xf numFmtId="0" fontId="5" fillId="0" borderId="0" xfId="3" applyFont="1" applyBorder="1" applyProtection="1">
      <protection locked="0"/>
    </xf>
    <xf numFmtId="0" fontId="40" fillId="0" borderId="0" xfId="0" applyFont="1" applyProtection="1">
      <protection locked="0"/>
    </xf>
    <xf numFmtId="0" fontId="5" fillId="0" borderId="0" xfId="0" applyFont="1" applyAlignment="1" applyProtection="1">
      <alignment wrapText="1"/>
      <protection locked="0"/>
    </xf>
    <xf numFmtId="11" fontId="5" fillId="0" borderId="0" xfId="0" applyNumberFormat="1" applyFont="1" applyProtection="1">
      <protection locked="0"/>
    </xf>
    <xf numFmtId="2" fontId="5" fillId="0" borderId="0" xfId="0" applyNumberFormat="1" applyFont="1" applyProtection="1">
      <protection locked="0"/>
    </xf>
    <xf numFmtId="14" fontId="41" fillId="0" borderId="0" xfId="0" applyNumberFormat="1" applyFont="1" applyProtection="1">
      <protection locked="0"/>
    </xf>
    <xf numFmtId="0" fontId="5" fillId="0" borderId="0" xfId="0" quotePrefix="1" applyFont="1" applyProtection="1">
      <protection locked="0"/>
    </xf>
    <xf numFmtId="0" fontId="5" fillId="0" borderId="0" xfId="3" applyFont="1" applyAlignment="1" applyProtection="1">
      <protection locked="0"/>
    </xf>
    <xf numFmtId="0" fontId="5" fillId="0" borderId="0" xfId="3" applyFont="1" applyAlignment="1" applyProtection="1">
      <alignment wrapText="1"/>
      <protection locked="0"/>
    </xf>
    <xf numFmtId="0" fontId="5" fillId="0" borderId="1" xfId="3" applyFont="1" applyBorder="1" applyProtection="1">
      <protection locked="0"/>
    </xf>
    <xf numFmtId="0" fontId="5" fillId="0" borderId="2" xfId="3" applyFont="1" applyBorder="1" applyProtection="1">
      <protection locked="0"/>
    </xf>
    <xf numFmtId="0" fontId="0" fillId="0" borderId="3" xfId="3" applyFont="1" applyBorder="1" applyAlignment="1" applyProtection="1">
      <alignment horizontal="right"/>
      <protection locked="0"/>
    </xf>
    <xf numFmtId="0" fontId="5" fillId="9" borderId="4" xfId="3" applyFont="1" applyFill="1" applyBorder="1" applyProtection="1">
      <protection locked="0"/>
    </xf>
    <xf numFmtId="0" fontId="5" fillId="0" borderId="3" xfId="3" applyFont="1" applyBorder="1" applyProtection="1">
      <protection locked="0"/>
    </xf>
    <xf numFmtId="0" fontId="0" fillId="9" borderId="4" xfId="3" applyFont="1" applyFill="1" applyBorder="1" applyProtection="1">
      <protection locked="0"/>
    </xf>
    <xf numFmtId="0" fontId="5" fillId="0" borderId="5" xfId="3" applyFont="1" applyBorder="1" applyProtection="1">
      <protection locked="0"/>
    </xf>
    <xf numFmtId="0" fontId="5" fillId="0" borderId="0" xfId="3" applyFont="1" applyFill="1" applyBorder="1" applyProtection="1">
      <protection locked="0"/>
    </xf>
    <xf numFmtId="14" fontId="51" fillId="0" borderId="0" xfId="3" applyNumberFormat="1" applyFont="1" applyAlignment="1" applyProtection="1">
      <alignment horizontal="right"/>
      <protection locked="0"/>
    </xf>
    <xf numFmtId="14" fontId="5" fillId="9" borderId="0" xfId="3" applyNumberFormat="1" applyFont="1" applyFill="1" applyProtection="1">
      <protection locked="0"/>
    </xf>
    <xf numFmtId="0" fontId="69" fillId="2" borderId="0" xfId="3" applyFont="1" applyFill="1" applyProtection="1">
      <protection locked="0"/>
    </xf>
    <xf numFmtId="0" fontId="5" fillId="0" borderId="0" xfId="3" applyFont="1" applyAlignment="1" applyProtection="1">
      <alignment horizontal="left"/>
      <protection locked="0"/>
    </xf>
    <xf numFmtId="0" fontId="5" fillId="0" borderId="0" xfId="3" applyFont="1" applyBorder="1" applyAlignment="1" applyProtection="1">
      <alignment horizontal="left" vertical="center"/>
      <protection locked="0"/>
    </xf>
    <xf numFmtId="0" fontId="5" fillId="9" borderId="0" xfId="3" applyFont="1" applyFill="1" applyBorder="1" applyProtection="1">
      <protection locked="0"/>
    </xf>
    <xf numFmtId="0" fontId="5" fillId="9" borderId="0" xfId="0" applyFont="1" applyFill="1" applyProtection="1">
      <protection locked="0"/>
    </xf>
    <xf numFmtId="0" fontId="5" fillId="0" borderId="0" xfId="3" applyNumberFormat="1" applyFont="1" applyBorder="1" applyProtection="1">
      <protection locked="0"/>
    </xf>
    <xf numFmtId="0" fontId="5" fillId="9" borderId="0" xfId="3" applyNumberFormat="1" applyFont="1" applyFill="1" applyProtection="1">
      <protection locked="0"/>
    </xf>
    <xf numFmtId="0" fontId="5" fillId="0" borderId="0" xfId="3" applyNumberFormat="1" applyFont="1" applyAlignment="1" applyProtection="1">
      <alignment horizontal="center"/>
      <protection locked="0"/>
    </xf>
    <xf numFmtId="0" fontId="56" fillId="0" borderId="0" xfId="3" applyNumberFormat="1" applyFont="1" applyFill="1" applyAlignment="1" applyProtection="1">
      <alignment horizontal="left"/>
      <protection locked="0"/>
    </xf>
    <xf numFmtId="0" fontId="5" fillId="0" borderId="0" xfId="3" applyNumberFormat="1" applyFont="1" applyProtection="1">
      <protection locked="0"/>
    </xf>
    <xf numFmtId="0" fontId="5" fillId="0" borderId="0" xfId="596" applyFont="1" applyBorder="1" applyProtection="1">
      <protection locked="0"/>
    </xf>
    <xf numFmtId="0" fontId="5" fillId="9" borderId="0" xfId="596" applyFont="1" applyFill="1" applyProtection="1">
      <protection locked="0"/>
    </xf>
    <xf numFmtId="0" fontId="5" fillId="0" borderId="0" xfId="596" applyFont="1" applyAlignment="1" applyProtection="1">
      <alignment horizontal="center"/>
      <protection locked="0"/>
    </xf>
    <xf numFmtId="0" fontId="5" fillId="0" borderId="0" xfId="596" applyFont="1" applyProtection="1">
      <protection locked="0"/>
    </xf>
    <xf numFmtId="0" fontId="0" fillId="0" borderId="0" xfId="3" applyFont="1" applyBorder="1" applyAlignment="1" applyProtection="1">
      <alignment wrapText="1"/>
      <protection locked="0"/>
    </xf>
    <xf numFmtId="0" fontId="0" fillId="0" borderId="0" xfId="3" applyFont="1" applyAlignment="1" applyProtection="1">
      <alignment wrapText="1"/>
      <protection locked="0"/>
    </xf>
    <xf numFmtId="0" fontId="5" fillId="0" borderId="0" xfId="3" applyFont="1" applyFill="1" applyBorder="1" applyAlignment="1" applyProtection="1">
      <alignment wrapText="1"/>
      <protection locked="0"/>
    </xf>
    <xf numFmtId="0" fontId="5" fillId="0" borderId="0" xfId="3" quotePrefix="1" applyFont="1" applyProtection="1">
      <protection locked="0"/>
    </xf>
    <xf numFmtId="0" fontId="58" fillId="0" borderId="0" xfId="0" applyFont="1" applyAlignment="1" applyProtection="1">
      <alignment horizontal="left"/>
      <protection locked="0"/>
    </xf>
    <xf numFmtId="0" fontId="5" fillId="6" borderId="0" xfId="3" applyFont="1" applyFill="1" applyProtection="1">
      <protection locked="0"/>
    </xf>
    <xf numFmtId="0" fontId="66" fillId="6" borderId="0" xfId="3" applyFont="1" applyFill="1" applyBorder="1" applyProtection="1">
      <protection locked="0"/>
    </xf>
    <xf numFmtId="0" fontId="58" fillId="6" borderId="0" xfId="0" applyFont="1" applyFill="1" applyAlignment="1" applyProtection="1">
      <alignment horizontal="left"/>
      <protection locked="0"/>
    </xf>
    <xf numFmtId="0" fontId="5" fillId="6" borderId="0" xfId="596" applyFont="1" applyFill="1" applyProtection="1">
      <protection locked="0"/>
    </xf>
    <xf numFmtId="0" fontId="28" fillId="0" borderId="0" xfId="4" applyFont="1" applyProtection="1">
      <protection locked="0"/>
    </xf>
    <xf numFmtId="0" fontId="5" fillId="0" borderId="0" xfId="3" applyFont="1" applyFill="1" applyAlignment="1" applyProtection="1">
      <alignment horizontal="right"/>
      <protection locked="0"/>
    </xf>
    <xf numFmtId="0" fontId="21" fillId="0" borderId="0" xfId="3" applyFont="1" applyFill="1" applyAlignment="1" applyProtection="1">
      <alignment wrapText="1"/>
      <protection locked="0"/>
    </xf>
    <xf numFmtId="0" fontId="21" fillId="0" borderId="0" xfId="3" applyFont="1" applyAlignment="1" applyProtection="1">
      <alignment wrapText="1"/>
      <protection locked="0"/>
    </xf>
    <xf numFmtId="0" fontId="0" fillId="0" borderId="0" xfId="3" applyFont="1" applyFill="1" applyAlignment="1" applyProtection="1">
      <alignment wrapText="1"/>
      <protection locked="0"/>
    </xf>
    <xf numFmtId="0" fontId="5" fillId="0" borderId="0" xfId="3" applyFont="1" applyFill="1" applyAlignment="1" applyProtection="1">
      <alignment wrapText="1"/>
      <protection locked="0"/>
    </xf>
    <xf numFmtId="0" fontId="5" fillId="9" borderId="7" xfId="3" applyFont="1" applyFill="1" applyBorder="1" applyAlignment="1" applyProtection="1">
      <alignment wrapText="1"/>
      <protection locked="0"/>
    </xf>
    <xf numFmtId="164" fontId="5" fillId="9" borderId="7" xfId="3" applyNumberFormat="1" applyFont="1" applyFill="1" applyBorder="1" applyAlignment="1" applyProtection="1">
      <alignment wrapText="1"/>
      <protection locked="0"/>
    </xf>
    <xf numFmtId="0" fontId="5" fillId="9" borderId="7" xfId="0" applyFont="1" applyFill="1" applyBorder="1" applyProtection="1">
      <protection locked="0"/>
    </xf>
    <xf numFmtId="0" fontId="5" fillId="9" borderId="7" xfId="3" applyFont="1" applyFill="1" applyBorder="1" applyProtection="1">
      <protection locked="0"/>
    </xf>
    <xf numFmtId="0" fontId="46" fillId="0" borderId="0" xfId="0" applyFont="1" applyAlignment="1" applyProtection="1">
      <alignment horizontal="left"/>
      <protection locked="0"/>
    </xf>
    <xf numFmtId="0" fontId="66" fillId="6" borderId="0" xfId="3" applyFont="1" applyFill="1" applyProtection="1">
      <protection locked="0"/>
    </xf>
    <xf numFmtId="0" fontId="5" fillId="6" borderId="0" xfId="3" applyFont="1" applyFill="1" applyAlignment="1" applyProtection="1">
      <alignment wrapText="1"/>
      <protection locked="0"/>
    </xf>
    <xf numFmtId="14" fontId="5" fillId="0" borderId="0" xfId="3" applyNumberFormat="1" applyFont="1" applyProtection="1">
      <protection locked="0"/>
    </xf>
    <xf numFmtId="0" fontId="5" fillId="9" borderId="0" xfId="3" applyFont="1" applyFill="1" applyAlignment="1" applyProtection="1">
      <alignment horizontal="left"/>
      <protection locked="0"/>
    </xf>
    <xf numFmtId="0" fontId="5" fillId="9" borderId="0" xfId="3" applyFont="1" applyFill="1" applyBorder="1" applyAlignment="1" applyProtection="1">
      <alignment horizontal="left" vertical="center"/>
      <protection locked="0"/>
    </xf>
    <xf numFmtId="0" fontId="5" fillId="0" borderId="0" xfId="3" applyFont="1" applyAlignment="1" applyProtection="1">
      <alignment horizontal="right"/>
      <protection locked="0"/>
    </xf>
    <xf numFmtId="49" fontId="5" fillId="0" borderId="0" xfId="3" applyNumberFormat="1" applyFont="1" applyAlignment="1" applyProtection="1">
      <alignment wrapText="1"/>
      <protection locked="0"/>
    </xf>
    <xf numFmtId="165" fontId="5" fillId="9" borderId="0" xfId="3" applyNumberFormat="1" applyFont="1" applyFill="1" applyProtection="1">
      <protection locked="0"/>
    </xf>
    <xf numFmtId="0" fontId="50" fillId="0" borderId="0" xfId="3" applyFont="1" applyProtection="1">
      <protection locked="0"/>
    </xf>
    <xf numFmtId="165" fontId="5" fillId="0" borderId="0" xfId="3" applyNumberFormat="1" applyFont="1" applyProtection="1">
      <protection locked="0"/>
    </xf>
    <xf numFmtId="0" fontId="66" fillId="6" borderId="0" xfId="3" applyFont="1" applyFill="1" applyAlignment="1" applyProtection="1">
      <alignment wrapText="1"/>
      <protection locked="0"/>
    </xf>
    <xf numFmtId="0" fontId="46" fillId="6" borderId="0" xfId="0" applyFont="1" applyFill="1" applyAlignment="1" applyProtection="1">
      <alignment horizontal="left"/>
      <protection locked="0"/>
    </xf>
    <xf numFmtId="165" fontId="5" fillId="6" borderId="0" xfId="3" applyNumberFormat="1" applyFont="1" applyFill="1" applyProtection="1">
      <protection locked="0"/>
    </xf>
    <xf numFmtId="0" fontId="5" fillId="6" borderId="0" xfId="3" applyNumberFormat="1" applyFont="1" applyFill="1" applyProtection="1">
      <protection locked="0"/>
    </xf>
    <xf numFmtId="0" fontId="5" fillId="6" borderId="0" xfId="0" applyFont="1" applyFill="1" applyProtection="1">
      <protection locked="0"/>
    </xf>
    <xf numFmtId="18" fontId="5" fillId="0" borderId="0" xfId="3" applyNumberFormat="1" applyFont="1" applyFill="1" applyProtection="1">
      <protection locked="0"/>
    </xf>
    <xf numFmtId="0" fontId="5" fillId="0" borderId="0" xfId="3" applyFont="1" applyBorder="1" applyAlignment="1" applyProtection="1">
      <alignment horizontal="left"/>
      <protection locked="0"/>
    </xf>
    <xf numFmtId="14" fontId="51" fillId="0" borderId="0" xfId="3" applyNumberFormat="1" applyFont="1" applyFill="1" applyProtection="1">
      <protection locked="0"/>
    </xf>
    <xf numFmtId="0" fontId="0" fillId="0" borderId="0" xfId="3" applyFont="1" applyProtection="1">
      <protection locked="0"/>
    </xf>
    <xf numFmtId="164" fontId="5" fillId="9" borderId="7" xfId="0" applyNumberFormat="1" applyFont="1" applyFill="1" applyBorder="1" applyProtection="1">
      <protection locked="0"/>
    </xf>
    <xf numFmtId="164" fontId="5" fillId="9" borderId="0" xfId="0" applyNumberFormat="1" applyFont="1" applyFill="1" applyProtection="1">
      <protection locked="0"/>
    </xf>
    <xf numFmtId="164" fontId="52" fillId="9" borderId="0" xfId="0" applyNumberFormat="1" applyFont="1" applyFill="1" applyProtection="1">
      <protection locked="0"/>
    </xf>
    <xf numFmtId="164" fontId="5" fillId="0" borderId="0" xfId="3" applyNumberFormat="1" applyFont="1" applyProtection="1">
      <protection locked="0"/>
    </xf>
    <xf numFmtId="0" fontId="59" fillId="0" borderId="0" xfId="0" applyFont="1" applyProtection="1">
      <protection locked="0"/>
    </xf>
    <xf numFmtId="0" fontId="5" fillId="0" borderId="0" xfId="0" applyFont="1" applyFill="1" applyProtection="1">
      <protection locked="0"/>
    </xf>
    <xf numFmtId="0" fontId="59" fillId="0" borderId="0" xfId="3" applyFont="1" applyProtection="1">
      <protection locked="0"/>
    </xf>
    <xf numFmtId="166" fontId="5" fillId="9" borderId="0" xfId="3" applyNumberFormat="1" applyFont="1" applyFill="1" applyProtection="1">
      <protection locked="0"/>
    </xf>
    <xf numFmtId="166" fontId="5" fillId="9" borderId="0" xfId="0" applyNumberFormat="1" applyFont="1" applyFill="1" applyProtection="1">
      <protection locked="0"/>
    </xf>
    <xf numFmtId="164" fontId="5" fillId="9" borderId="0" xfId="3" applyNumberFormat="1" applyFont="1" applyFill="1" applyProtection="1">
      <protection locked="0"/>
    </xf>
    <xf numFmtId="167" fontId="5" fillId="0" borderId="0" xfId="3" applyNumberFormat="1" applyFont="1" applyProtection="1">
      <protection locked="0"/>
    </xf>
    <xf numFmtId="166" fontId="5" fillId="0" borderId="0" xfId="3" applyNumberFormat="1" applyFont="1" applyProtection="1">
      <protection locked="0"/>
    </xf>
    <xf numFmtId="166" fontId="5" fillId="0" borderId="0" xfId="0" applyNumberFormat="1" applyFont="1" applyProtection="1">
      <protection locked="0"/>
    </xf>
    <xf numFmtId="166" fontId="59" fillId="0" borderId="0" xfId="3" applyNumberFormat="1" applyFont="1" applyAlignment="1" applyProtection="1">
      <alignment wrapText="1"/>
      <protection locked="0"/>
    </xf>
    <xf numFmtId="164" fontId="59" fillId="0" borderId="0" xfId="3" applyNumberFormat="1" applyFont="1" applyProtection="1">
      <protection locked="0"/>
    </xf>
    <xf numFmtId="167" fontId="59" fillId="0" borderId="0" xfId="3" applyNumberFormat="1" applyFont="1" applyProtection="1">
      <protection locked="0"/>
    </xf>
    <xf numFmtId="0" fontId="67" fillId="6" borderId="0" xfId="3" applyFont="1" applyFill="1" applyProtection="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vertical="center"/>
      <protection locked="0"/>
    </xf>
    <xf numFmtId="0" fontId="51" fillId="0" borderId="0" xfId="3" applyFont="1" applyProtection="1">
      <protection locked="0"/>
    </xf>
    <xf numFmtId="0" fontId="5" fillId="0" borderId="0" xfId="0" applyFont="1" applyBorder="1" applyAlignment="1" applyProtection="1">
      <alignment horizontal="left"/>
      <protection locked="0"/>
    </xf>
    <xf numFmtId="164" fontId="58" fillId="9" borderId="0" xfId="0" applyNumberFormat="1" applyFont="1" applyFill="1" applyProtection="1">
      <protection locked="0"/>
    </xf>
    <xf numFmtId="2" fontId="59" fillId="0" borderId="0" xfId="3" applyNumberFormat="1" applyFont="1" applyFill="1" applyAlignment="1" applyProtection="1">
      <alignment wrapText="1"/>
      <protection locked="0"/>
    </xf>
    <xf numFmtId="0" fontId="60" fillId="6" borderId="0" xfId="0" applyFont="1" applyFill="1" applyAlignment="1" applyProtection="1">
      <alignment horizontal="left"/>
      <protection locked="0"/>
    </xf>
    <xf numFmtId="164" fontId="68" fillId="6" borderId="0" xfId="3" applyNumberFormat="1" applyFont="1" applyFill="1" applyProtection="1">
      <protection locked="0"/>
    </xf>
    <xf numFmtId="0" fontId="62" fillId="6" borderId="0" xfId="3" applyFont="1" applyFill="1" applyProtection="1">
      <protection locked="0"/>
    </xf>
    <xf numFmtId="0" fontId="60" fillId="0" borderId="0" xfId="0" applyFont="1" applyFill="1" applyAlignment="1" applyProtection="1">
      <alignment horizontal="left"/>
      <protection locked="0"/>
    </xf>
    <xf numFmtId="0" fontId="20" fillId="0" borderId="0" xfId="3" applyFont="1" applyFill="1" applyProtection="1">
      <protection locked="0"/>
    </xf>
    <xf numFmtId="0" fontId="20" fillId="0" borderId="0" xfId="3" applyFont="1" applyProtection="1">
      <protection locked="0"/>
    </xf>
    <xf numFmtId="0" fontId="20" fillId="0" borderId="0" xfId="3" applyFont="1" applyAlignment="1" applyProtection="1">
      <alignment wrapText="1"/>
      <protection locked="0"/>
    </xf>
    <xf numFmtId="0" fontId="20" fillId="0" borderId="0" xfId="3" applyFont="1" applyAlignment="1" applyProtection="1">
      <alignment horizontal="left"/>
      <protection locked="0"/>
    </xf>
    <xf numFmtId="0" fontId="20" fillId="0" borderId="0" xfId="3" applyFont="1" applyBorder="1" applyAlignment="1" applyProtection="1">
      <alignment horizontal="left" vertical="center"/>
      <protection locked="0"/>
    </xf>
    <xf numFmtId="0" fontId="20" fillId="9" borderId="0" xfId="3" applyFont="1" applyFill="1" applyBorder="1" applyAlignment="1" applyProtection="1">
      <alignment horizontal="left" vertical="center"/>
      <protection locked="0"/>
    </xf>
    <xf numFmtId="164" fontId="60" fillId="0" borderId="0" xfId="3" applyNumberFormat="1" applyFont="1" applyFill="1" applyAlignment="1" applyProtection="1">
      <alignment horizontal="right"/>
      <protection locked="0"/>
    </xf>
    <xf numFmtId="0" fontId="60" fillId="9" borderId="0" xfId="3" applyFont="1" applyFill="1" applyAlignment="1" applyProtection="1">
      <alignment horizontal="left"/>
      <protection locked="0"/>
    </xf>
    <xf numFmtId="0" fontId="60" fillId="0" borderId="0" xfId="3" applyFont="1" applyFill="1" applyProtection="1">
      <protection locked="0"/>
    </xf>
    <xf numFmtId="14" fontId="46" fillId="0" borderId="0" xfId="3" applyNumberFormat="1" applyFont="1" applyFill="1" applyAlignment="1" applyProtection="1">
      <alignment horizontal="right"/>
      <protection locked="0"/>
    </xf>
    <xf numFmtId="14" fontId="63" fillId="9" borderId="0" xfId="3" applyNumberFormat="1" applyFont="1" applyFill="1" applyProtection="1">
      <protection locked="0"/>
    </xf>
    <xf numFmtId="14" fontId="46" fillId="0" borderId="0" xfId="3" applyNumberFormat="1" applyFont="1" applyFill="1" applyProtection="1">
      <protection locked="0"/>
    </xf>
    <xf numFmtId="49" fontId="20" fillId="0" borderId="0" xfId="3" applyNumberFormat="1" applyFont="1" applyAlignment="1" applyProtection="1">
      <alignment wrapText="1"/>
      <protection locked="0"/>
    </xf>
    <xf numFmtId="0" fontId="20" fillId="0" borderId="0" xfId="0" applyFont="1" applyAlignment="1" applyProtection="1">
      <alignment wrapText="1"/>
      <protection locked="0"/>
    </xf>
    <xf numFmtId="164" fontId="60" fillId="9" borderId="0" xfId="0" applyNumberFormat="1" applyFont="1" applyFill="1" applyProtection="1">
      <protection locked="0"/>
    </xf>
    <xf numFmtId="164" fontId="64" fillId="9" borderId="0" xfId="3" applyNumberFormat="1" applyFont="1" applyFill="1" applyProtection="1">
      <protection locked="0"/>
    </xf>
    <xf numFmtId="164" fontId="64" fillId="9" borderId="0" xfId="0" applyNumberFormat="1" applyFont="1" applyFill="1" applyProtection="1">
      <protection locked="0"/>
    </xf>
    <xf numFmtId="164" fontId="65" fillId="9" borderId="0" xfId="3" applyNumberFormat="1" applyFont="1" applyFill="1" applyProtection="1">
      <protection locked="0"/>
    </xf>
    <xf numFmtId="0" fontId="65" fillId="9" borderId="0" xfId="3" applyFont="1" applyFill="1" applyProtection="1">
      <protection locked="0"/>
    </xf>
    <xf numFmtId="0" fontId="20" fillId="0" borderId="0" xfId="3" applyFont="1" applyBorder="1" applyProtection="1">
      <protection locked="0"/>
    </xf>
    <xf numFmtId="0" fontId="46" fillId="0" borderId="0" xfId="3" applyFont="1" applyProtection="1">
      <protection locked="0"/>
    </xf>
    <xf numFmtId="0" fontId="20" fillId="0" borderId="0" xfId="3" applyFont="1" applyBorder="1" applyAlignment="1" applyProtection="1">
      <alignment horizontal="left"/>
      <protection locked="0"/>
    </xf>
    <xf numFmtId="0" fontId="20" fillId="9" borderId="0" xfId="3" applyFont="1" applyFill="1" applyProtection="1">
      <protection locked="0"/>
    </xf>
    <xf numFmtId="0" fontId="20" fillId="0" borderId="0" xfId="0" applyFont="1" applyProtection="1">
      <protection locked="0"/>
    </xf>
    <xf numFmtId="0" fontId="5" fillId="12" borderId="0" xfId="0" applyNumberFormat="1" applyFont="1" applyFill="1" applyProtection="1"/>
    <xf numFmtId="0" fontId="5" fillId="12" borderId="0" xfId="0" applyFont="1" applyFill="1" applyProtection="1"/>
    <xf numFmtId="49" fontId="5" fillId="12" borderId="0" xfId="0" applyNumberFormat="1" applyFont="1" applyFill="1" applyProtection="1"/>
    <xf numFmtId="0" fontId="14" fillId="3" borderId="0" xfId="0" applyFont="1" applyFill="1" applyAlignment="1" applyProtection="1">
      <alignment horizontal="left"/>
    </xf>
    <xf numFmtId="14" fontId="5" fillId="3" borderId="0" xfId="0" applyNumberFormat="1" applyFont="1" applyFill="1" applyProtection="1"/>
    <xf numFmtId="0" fontId="5" fillId="3" borderId="0" xfId="3" applyFont="1" applyFill="1" applyProtection="1"/>
    <xf numFmtId="0" fontId="46" fillId="3" borderId="0" xfId="0" applyFont="1" applyFill="1" applyAlignment="1" applyProtection="1">
      <alignment horizontal="left"/>
    </xf>
    <xf numFmtId="0" fontId="5" fillId="3" borderId="0" xfId="3" applyFont="1" applyFill="1" applyAlignment="1" applyProtection="1">
      <alignment wrapText="1"/>
    </xf>
    <xf numFmtId="164" fontId="59" fillId="3" borderId="0" xfId="0" applyNumberFormat="1" applyFont="1" applyFill="1" applyProtection="1"/>
    <xf numFmtId="0" fontId="59" fillId="3" borderId="0" xfId="0" applyFont="1" applyFill="1" applyProtection="1"/>
    <xf numFmtId="0" fontId="59" fillId="3" borderId="0" xfId="3" applyFont="1" applyFill="1" applyProtection="1"/>
    <xf numFmtId="164" fontId="59" fillId="3" borderId="0" xfId="3" applyNumberFormat="1" applyFont="1" applyFill="1" applyProtection="1"/>
    <xf numFmtId="166" fontId="59" fillId="3" borderId="0" xfId="3" applyNumberFormat="1" applyFont="1" applyFill="1" applyAlignment="1" applyProtection="1">
      <alignment wrapText="1"/>
    </xf>
    <xf numFmtId="2" fontId="59" fillId="3" borderId="0" xfId="3" applyNumberFormat="1" applyFont="1" applyFill="1" applyAlignment="1" applyProtection="1">
      <alignment wrapText="1"/>
    </xf>
    <xf numFmtId="164" fontId="64" fillId="3" borderId="0" xfId="0" applyNumberFormat="1" applyFont="1" applyFill="1" applyProtection="1"/>
    <xf numFmtId="164" fontId="65" fillId="3" borderId="0" xfId="3" applyNumberFormat="1" applyFont="1" applyFill="1" applyProtection="1"/>
    <xf numFmtId="0" fontId="20" fillId="3" borderId="0" xfId="3" applyFont="1" applyFill="1" applyProtection="1"/>
    <xf numFmtId="166" fontId="59" fillId="3" borderId="0" xfId="3" applyNumberFormat="1" applyFont="1" applyFill="1" applyProtection="1"/>
    <xf numFmtId="0" fontId="21" fillId="0" borderId="0" xfId="0" applyFont="1" applyAlignment="1" applyProtection="1">
      <alignment wrapText="1"/>
      <protection locked="0"/>
    </xf>
    <xf numFmtId="0" fontId="5" fillId="0" borderId="0" xfId="3" applyFont="1" applyBorder="1" applyAlignment="1" applyProtection="1">
      <alignment wrapText="1"/>
      <protection locked="0"/>
    </xf>
    <xf numFmtId="0" fontId="5" fillId="0" borderId="0" xfId="596" applyFont="1" applyAlignment="1" applyProtection="1">
      <alignment wrapText="1"/>
      <protection locked="0"/>
    </xf>
    <xf numFmtId="0" fontId="0" fillId="0" borderId="0" xfId="3" applyFont="1" applyFill="1" applyProtection="1">
      <protection locked="0"/>
    </xf>
    <xf numFmtId="0" fontId="52" fillId="0" borderId="0" xfId="4" applyFont="1" applyProtection="1">
      <protection locked="0"/>
    </xf>
    <xf numFmtId="0" fontId="51" fillId="0" borderId="13" xfId="0" applyFont="1" applyBorder="1"/>
    <xf numFmtId="0" fontId="4" fillId="0" borderId="13" xfId="0" applyFont="1" applyBorder="1" applyProtection="1">
      <protection locked="0"/>
    </xf>
    <xf numFmtId="0" fontId="0" fillId="0" borderId="0" xfId="0" applyFont="1" applyFill="1" applyBorder="1"/>
    <xf numFmtId="0" fontId="4" fillId="0" borderId="0" xfId="0" applyFont="1" applyProtection="1">
      <protection locked="0"/>
    </xf>
    <xf numFmtId="0" fontId="0" fillId="0" borderId="0" xfId="0" applyFont="1"/>
    <xf numFmtId="0" fontId="0" fillId="0" borderId="0" xfId="0" applyFont="1" applyBorder="1"/>
    <xf numFmtId="0" fontId="4" fillId="0" borderId="0" xfId="0" applyFont="1"/>
    <xf numFmtId="0" fontId="0" fillId="9" borderId="0" xfId="3" applyFont="1" applyFill="1" applyProtection="1">
      <protection locked="0"/>
    </xf>
    <xf numFmtId="0" fontId="8" fillId="13" borderId="0" xfId="596" applyFill="1"/>
    <xf numFmtId="0" fontId="13" fillId="0" borderId="0" xfId="596" applyFont="1" applyFill="1" applyAlignment="1">
      <alignment horizontal="right"/>
    </xf>
    <xf numFmtId="0" fontId="13" fillId="0" borderId="0" xfId="596" applyFont="1" applyFill="1" applyAlignment="1">
      <alignment horizontal="left"/>
    </xf>
    <xf numFmtId="0" fontId="13" fillId="0" borderId="0" xfId="596" applyFont="1" applyFill="1"/>
    <xf numFmtId="14" fontId="13" fillId="0" borderId="0" xfId="596" applyNumberFormat="1" applyFont="1" applyFill="1" applyAlignment="1">
      <alignment horizontal="right"/>
    </xf>
    <xf numFmtId="0" fontId="13" fillId="0" borderId="7" xfId="596" applyFont="1" applyFill="1" applyBorder="1"/>
    <xf numFmtId="0" fontId="13" fillId="0" borderId="0" xfId="596" applyFont="1" applyFill="1" applyAlignment="1">
      <alignment horizontal="right" wrapText="1"/>
    </xf>
    <xf numFmtId="0" fontId="13" fillId="0" borderId="0" xfId="596" applyFont="1" applyFill="1" applyAlignment="1">
      <alignment horizontal="center" wrapText="1"/>
    </xf>
    <xf numFmtId="0" fontId="13" fillId="0" borderId="7" xfId="596" applyFont="1" applyFill="1" applyBorder="1" applyAlignment="1">
      <alignment wrapText="1"/>
    </xf>
    <xf numFmtId="0" fontId="13" fillId="0" borderId="7" xfId="596" applyNumberFormat="1" applyFont="1" applyFill="1" applyBorder="1" applyAlignment="1">
      <alignment horizontal="right"/>
    </xf>
    <xf numFmtId="0" fontId="13" fillId="0" borderId="7" xfId="596" applyNumberFormat="1" applyFont="1" applyFill="1" applyBorder="1"/>
    <xf numFmtId="0" fontId="21" fillId="0" borderId="0" xfId="0" applyFont="1" applyFill="1"/>
    <xf numFmtId="0" fontId="13" fillId="13" borderId="0" xfId="596" applyFont="1" applyFill="1" applyAlignment="1">
      <alignment horizontal="left"/>
    </xf>
    <xf numFmtId="164" fontId="5" fillId="6" borderId="0" xfId="0" applyNumberFormat="1" applyFont="1" applyFill="1" applyProtection="1">
      <protection locked="0"/>
    </xf>
    <xf numFmtId="0" fontId="5" fillId="6" borderId="0" xfId="0" applyFont="1" applyFill="1" applyAlignment="1" applyProtection="1">
      <alignment horizontal="left"/>
      <protection locked="0"/>
    </xf>
    <xf numFmtId="164" fontId="61" fillId="6" borderId="0" xfId="3" applyNumberFormat="1" applyFont="1" applyFill="1" applyProtection="1">
      <protection locked="0"/>
    </xf>
    <xf numFmtId="0" fontId="5" fillId="9" borderId="21" xfId="0" applyFont="1" applyFill="1" applyBorder="1" applyProtection="1">
      <protection locked="0"/>
    </xf>
    <xf numFmtId="0" fontId="5" fillId="9" borderId="21" xfId="3" applyFont="1" applyFill="1" applyBorder="1" applyProtection="1">
      <protection locked="0"/>
    </xf>
    <xf numFmtId="0" fontId="5" fillId="9" borderId="21" xfId="3" applyFont="1" applyFill="1" applyBorder="1" applyAlignment="1" applyProtection="1">
      <alignment wrapText="1"/>
      <protection locked="0"/>
    </xf>
    <xf numFmtId="2" fontId="20" fillId="9" borderId="21" xfId="0" applyNumberFormat="1" applyFont="1" applyFill="1" applyBorder="1" applyProtection="1">
      <protection locked="0"/>
    </xf>
    <xf numFmtId="0" fontId="5" fillId="9" borderId="22" xfId="0" applyFont="1" applyFill="1" applyBorder="1" applyProtection="1">
      <protection locked="0"/>
    </xf>
    <xf numFmtId="0" fontId="5" fillId="9" borderId="22" xfId="3" applyFont="1" applyFill="1" applyBorder="1" applyProtection="1">
      <protection locked="0"/>
    </xf>
    <xf numFmtId="0" fontId="5" fillId="9" borderId="22" xfId="3" applyFont="1" applyFill="1" applyBorder="1" applyAlignment="1" applyProtection="1">
      <alignment wrapText="1"/>
      <protection locked="0"/>
    </xf>
    <xf numFmtId="2" fontId="20" fillId="9" borderId="22" xfId="0" applyNumberFormat="1" applyFont="1" applyFill="1" applyBorder="1" applyProtection="1">
      <protection locked="0"/>
    </xf>
    <xf numFmtId="0" fontId="5" fillId="9" borderId="23" xfId="0" applyFont="1" applyFill="1" applyBorder="1" applyProtection="1">
      <protection locked="0"/>
    </xf>
    <xf numFmtId="0" fontId="5" fillId="9" borderId="23" xfId="3" applyFont="1" applyFill="1" applyBorder="1" applyProtection="1">
      <protection locked="0"/>
    </xf>
    <xf numFmtId="0" fontId="5" fillId="9" borderId="23" xfId="3" applyFont="1" applyFill="1" applyBorder="1" applyAlignment="1" applyProtection="1">
      <alignment wrapText="1"/>
      <protection locked="0"/>
    </xf>
    <xf numFmtId="0" fontId="5" fillId="0" borderId="24" xfId="3" applyFont="1" applyBorder="1" applyAlignment="1" applyProtection="1">
      <alignment wrapText="1"/>
      <protection locked="0"/>
    </xf>
    <xf numFmtId="20" fontId="5" fillId="9" borderId="25" xfId="3" applyNumberFormat="1" applyFont="1" applyFill="1" applyBorder="1" applyProtection="1">
      <protection locked="0"/>
    </xf>
    <xf numFmtId="20" fontId="5" fillId="9" borderId="26" xfId="3" applyNumberFormat="1" applyFont="1" applyFill="1" applyBorder="1" applyProtection="1">
      <protection locked="0"/>
    </xf>
    <xf numFmtId="20" fontId="5" fillId="9" borderId="27" xfId="3" applyNumberFormat="1" applyFont="1" applyFill="1" applyBorder="1" applyProtection="1">
      <protection locked="0"/>
    </xf>
    <xf numFmtId="0" fontId="5" fillId="9" borderId="28" xfId="3" applyFont="1" applyFill="1" applyBorder="1" applyProtection="1">
      <protection locked="0"/>
    </xf>
    <xf numFmtId="0" fontId="5" fillId="9" borderId="29" xfId="0" applyFont="1" applyFill="1" applyBorder="1" applyProtection="1">
      <protection locked="0"/>
    </xf>
    <xf numFmtId="0" fontId="5" fillId="9" borderId="30" xfId="0" applyFont="1" applyFill="1" applyBorder="1" applyProtection="1">
      <protection locked="0"/>
    </xf>
    <xf numFmtId="0" fontId="0" fillId="0" borderId="24" xfId="3" applyFont="1" applyFill="1" applyBorder="1" applyAlignment="1" applyProtection="1">
      <alignment wrapText="1"/>
      <protection locked="0"/>
    </xf>
    <xf numFmtId="0" fontId="5" fillId="9" borderId="25" xfId="0" applyFont="1" applyFill="1" applyBorder="1" applyProtection="1">
      <protection locked="0"/>
    </xf>
    <xf numFmtId="0" fontId="5" fillId="9" borderId="26" xfId="0" applyFont="1" applyFill="1" applyBorder="1" applyProtection="1">
      <protection locked="0"/>
    </xf>
    <xf numFmtId="0" fontId="5" fillId="9" borderId="27" xfId="0" applyFont="1" applyFill="1" applyBorder="1" applyProtection="1">
      <protection locked="0"/>
    </xf>
    <xf numFmtId="0" fontId="5" fillId="9" borderId="28" xfId="3" applyFont="1" applyFill="1" applyBorder="1" applyAlignment="1" applyProtection="1">
      <alignment wrapText="1"/>
      <protection locked="0"/>
    </xf>
    <xf numFmtId="0" fontId="5" fillId="9" borderId="29" xfId="3" applyFont="1" applyFill="1" applyBorder="1" applyAlignment="1" applyProtection="1">
      <alignment wrapText="1"/>
      <protection locked="0"/>
    </xf>
    <xf numFmtId="0" fontId="5" fillId="9" borderId="30" xfId="3" applyFont="1" applyFill="1" applyBorder="1" applyAlignment="1" applyProtection="1">
      <alignment wrapText="1"/>
      <protection locked="0"/>
    </xf>
    <xf numFmtId="0" fontId="5" fillId="9" borderId="25" xfId="3" applyFont="1" applyFill="1" applyBorder="1" applyAlignment="1" applyProtection="1">
      <alignment wrapText="1"/>
      <protection locked="0"/>
    </xf>
    <xf numFmtId="0" fontId="5" fillId="9" borderId="26" xfId="3" applyFont="1" applyFill="1" applyBorder="1" applyAlignment="1" applyProtection="1">
      <alignment wrapText="1"/>
      <protection locked="0"/>
    </xf>
    <xf numFmtId="0" fontId="5" fillId="9" borderId="27" xfId="3" applyFont="1" applyFill="1" applyBorder="1" applyAlignment="1" applyProtection="1">
      <alignment wrapText="1"/>
      <protection locked="0"/>
    </xf>
    <xf numFmtId="0" fontId="5" fillId="9" borderId="29" xfId="3" applyFont="1" applyFill="1" applyBorder="1" applyProtection="1">
      <protection locked="0"/>
    </xf>
    <xf numFmtId="0" fontId="5" fillId="9" borderId="30" xfId="3" applyFont="1" applyFill="1" applyBorder="1" applyProtection="1">
      <protection locked="0"/>
    </xf>
    <xf numFmtId="0" fontId="5" fillId="0" borderId="24" xfId="3" applyFont="1" applyFill="1" applyBorder="1" applyAlignment="1" applyProtection="1">
      <alignment wrapText="1"/>
      <protection locked="0"/>
    </xf>
    <xf numFmtId="0" fontId="5" fillId="9" borderId="25" xfId="3" applyFont="1" applyFill="1" applyBorder="1" applyProtection="1">
      <protection locked="0"/>
    </xf>
    <xf numFmtId="0" fontId="5" fillId="9" borderId="26" xfId="3" applyFont="1" applyFill="1" applyBorder="1" applyProtection="1">
      <protection locked="0"/>
    </xf>
    <xf numFmtId="0" fontId="5" fillId="9" borderId="27" xfId="3" applyFont="1" applyFill="1" applyBorder="1" applyProtection="1">
      <protection locked="0"/>
    </xf>
    <xf numFmtId="164" fontId="20" fillId="9" borderId="28" xfId="0" applyNumberFormat="1" applyFont="1" applyFill="1" applyBorder="1" applyProtection="1">
      <protection locked="0"/>
    </xf>
    <xf numFmtId="164" fontId="20" fillId="9" borderId="29" xfId="0" applyNumberFormat="1" applyFont="1" applyFill="1" applyBorder="1" applyProtection="1">
      <protection locked="0"/>
    </xf>
    <xf numFmtId="0" fontId="0" fillId="0" borderId="31" xfId="3" applyFont="1" applyFill="1" applyBorder="1" applyAlignment="1" applyProtection="1">
      <alignment wrapText="1"/>
      <protection locked="0"/>
    </xf>
    <xf numFmtId="0" fontId="5" fillId="9" borderId="32" xfId="3" applyFont="1" applyFill="1" applyBorder="1" applyAlignment="1" applyProtection="1">
      <alignment wrapText="1"/>
      <protection locked="0"/>
    </xf>
    <xf numFmtId="0" fontId="5" fillId="9" borderId="33" xfId="3" applyFont="1" applyFill="1" applyBorder="1" applyAlignment="1" applyProtection="1">
      <alignment wrapText="1"/>
      <protection locked="0"/>
    </xf>
    <xf numFmtId="0" fontId="5" fillId="9" borderId="34" xfId="3" applyFont="1" applyFill="1" applyBorder="1" applyAlignment="1" applyProtection="1">
      <alignment wrapText="1"/>
      <protection locked="0"/>
    </xf>
    <xf numFmtId="0" fontId="5" fillId="3" borderId="0" xfId="3" applyFont="1" applyFill="1" applyProtection="1">
      <protection locked="0"/>
    </xf>
    <xf numFmtId="0" fontId="3" fillId="0" borderId="0" xfId="596" applyFont="1" applyProtection="1">
      <protection locked="0"/>
    </xf>
    <xf numFmtId="0" fontId="28" fillId="0" borderId="0" xfId="4" applyFont="1" applyBorder="1" applyAlignment="1" applyProtection="1">
      <alignment horizontal="left" vertical="top"/>
      <protection locked="0"/>
    </xf>
    <xf numFmtId="0" fontId="0" fillId="0" borderId="0" xfId="0" applyFont="1" applyAlignment="1" applyProtection="1">
      <alignment wrapText="1"/>
      <protection locked="0"/>
    </xf>
    <xf numFmtId="0" fontId="0" fillId="9" borderId="6" xfId="3" applyFont="1" applyFill="1" applyBorder="1" applyProtection="1">
      <protection locked="0"/>
    </xf>
    <xf numFmtId="0" fontId="0" fillId="9" borderId="7" xfId="596" applyFont="1" applyFill="1" applyBorder="1" applyAlignment="1" applyProtection="1">
      <alignment wrapText="1"/>
      <protection locked="0"/>
    </xf>
    <xf numFmtId="0" fontId="28" fillId="2" borderId="0" xfId="4" applyFont="1" applyFill="1" applyBorder="1" applyAlignment="1" applyProtection="1">
      <alignment horizontal="left" vertical="top" wrapText="1"/>
      <protection locked="0"/>
    </xf>
    <xf numFmtId="0" fontId="28" fillId="0" borderId="0" xfId="4" applyFont="1" applyFill="1" applyBorder="1" applyAlignment="1" applyProtection="1">
      <alignment horizontal="left" vertical="top"/>
      <protection locked="0"/>
    </xf>
    <xf numFmtId="49" fontId="28" fillId="0" borderId="0" xfId="4" applyNumberFormat="1" applyFont="1" applyFill="1" applyBorder="1" applyAlignment="1" applyProtection="1">
      <alignment horizontal="left" vertical="top"/>
      <protection locked="0"/>
    </xf>
    <xf numFmtId="0" fontId="43" fillId="0" borderId="19" xfId="4" applyFont="1" applyFill="1" applyBorder="1" applyAlignment="1" applyProtection="1">
      <alignment horizontal="left" vertical="top" wrapText="1"/>
    </xf>
    <xf numFmtId="49" fontId="42" fillId="0" borderId="19" xfId="4" applyNumberFormat="1" applyFont="1" applyFill="1" applyBorder="1" applyAlignment="1" applyProtection="1">
      <alignment horizontal="left" vertical="top" wrapText="1"/>
      <protection locked="0"/>
    </xf>
    <xf numFmtId="0" fontId="44" fillId="0" borderId="0" xfId="4" applyFont="1" applyFill="1" applyBorder="1" applyAlignment="1" applyProtection="1">
      <alignment horizontal="left" vertical="top" wrapText="1"/>
    </xf>
    <xf numFmtId="0" fontId="48" fillId="0" borderId="0" xfId="4" applyFont="1" applyFill="1" applyBorder="1" applyAlignment="1" applyProtection="1">
      <alignment horizontal="left" vertical="top" wrapText="1"/>
    </xf>
    <xf numFmtId="0" fontId="40" fillId="0" borderId="0" xfId="0" applyFont="1" applyFill="1"/>
    <xf numFmtId="0" fontId="6" fillId="9" borderId="0" xfId="596" applyFont="1" applyFill="1"/>
    <xf numFmtId="0" fontId="6" fillId="9" borderId="0" xfId="0" applyFont="1" applyFill="1" applyAlignment="1">
      <alignment vertical="top" wrapText="1"/>
    </xf>
    <xf numFmtId="49" fontId="28" fillId="9" borderId="0" xfId="4" applyNumberFormat="1" applyFont="1" applyFill="1" applyBorder="1" applyAlignment="1" applyProtection="1">
      <alignment horizontal="left" vertical="top" wrapText="1"/>
      <protection locked="0"/>
    </xf>
    <xf numFmtId="49" fontId="11" fillId="9" borderId="0" xfId="599" applyNumberFormat="1" applyFont="1" applyFill="1" applyBorder="1" applyAlignment="1" applyProtection="1">
      <alignment horizontal="left" vertical="top" wrapText="1"/>
      <protection locked="0"/>
    </xf>
    <xf numFmtId="0" fontId="11" fillId="9" borderId="0" xfId="599" applyFont="1" applyFill="1"/>
    <xf numFmtId="49" fontId="49" fillId="9" borderId="0" xfId="4" applyNumberFormat="1" applyFont="1" applyFill="1" applyBorder="1" applyAlignment="1" applyProtection="1">
      <alignment horizontal="left" vertical="top" wrapText="1"/>
      <protection locked="0"/>
    </xf>
    <xf numFmtId="0" fontId="44" fillId="9" borderId="0" xfId="4" applyFont="1" applyFill="1" applyBorder="1" applyAlignment="1" applyProtection="1">
      <alignment horizontal="left" vertical="top" wrapText="1"/>
      <protection locked="0"/>
    </xf>
    <xf numFmtId="0" fontId="70" fillId="0" borderId="0" xfId="4" applyFont="1" applyFill="1" applyBorder="1" applyAlignment="1" applyProtection="1">
      <alignment horizontal="left" vertical="top" wrapText="1"/>
    </xf>
    <xf numFmtId="0" fontId="48" fillId="0" borderId="0" xfId="191" applyFont="1" applyFill="1" applyBorder="1" applyAlignment="1" applyProtection="1">
      <alignment horizontal="left" vertical="top" wrapText="1"/>
    </xf>
    <xf numFmtId="0" fontId="8" fillId="9" borderId="0" xfId="596" applyFill="1"/>
    <xf numFmtId="0" fontId="13" fillId="9" borderId="0" xfId="596" applyFont="1" applyFill="1"/>
    <xf numFmtId="0" fontId="36" fillId="9" borderId="0" xfId="596" applyFont="1" applyFill="1" applyAlignment="1">
      <alignment horizontal="right"/>
    </xf>
    <xf numFmtId="0" fontId="8" fillId="9" borderId="0" xfId="596" applyFill="1" applyAlignment="1">
      <alignment horizontal="left"/>
    </xf>
    <xf numFmtId="0" fontId="8" fillId="9" borderId="0" xfId="596" applyFill="1" applyAlignment="1">
      <alignment horizontal="right"/>
    </xf>
    <xf numFmtId="14" fontId="8" fillId="9" borderId="0" xfId="596" applyNumberFormat="1" applyFill="1"/>
    <xf numFmtId="14" fontId="8" fillId="9" borderId="0" xfId="596" applyNumberFormat="1" applyFill="1" applyAlignment="1">
      <alignment horizontal="left"/>
    </xf>
    <xf numFmtId="0" fontId="71" fillId="9" borderId="0" xfId="596" applyFont="1" applyFill="1"/>
    <xf numFmtId="0" fontId="21" fillId="0" borderId="0" xfId="0" applyFont="1"/>
    <xf numFmtId="0" fontId="2" fillId="0" borderId="0" xfId="596" applyFont="1" applyFill="1"/>
    <xf numFmtId="0" fontId="36" fillId="9" borderId="0" xfId="596" applyFont="1" applyFill="1"/>
    <xf numFmtId="0" fontId="28" fillId="7" borderId="0" xfId="596" applyFont="1" applyFill="1" applyBorder="1" applyAlignment="1">
      <alignment horizontal="center" vertical="center" wrapText="1"/>
    </xf>
    <xf numFmtId="0" fontId="9" fillId="0" borderId="7" xfId="3" applyFont="1" applyFill="1" applyBorder="1" applyAlignment="1">
      <alignment horizontal="center"/>
    </xf>
    <xf numFmtId="0" fontId="30" fillId="8" borderId="7" xfId="3" applyFont="1" applyFill="1" applyBorder="1" applyAlignment="1">
      <alignment horizontal="center"/>
    </xf>
    <xf numFmtId="0" fontId="9" fillId="0" borderId="7" xfId="3" applyFont="1" applyBorder="1" applyAlignment="1">
      <alignment horizontal="center"/>
    </xf>
    <xf numFmtId="0" fontId="0" fillId="0" borderId="7" xfId="3" applyFont="1" applyFill="1" applyBorder="1" applyAlignment="1">
      <alignment horizontal="center"/>
    </xf>
    <xf numFmtId="0" fontId="74" fillId="0" borderId="0" xfId="663"/>
    <xf numFmtId="0" fontId="75" fillId="0" borderId="0" xfId="663" applyFont="1"/>
    <xf numFmtId="0" fontId="76" fillId="0" borderId="0" xfId="664" applyFont="1"/>
    <xf numFmtId="0" fontId="77" fillId="0" borderId="0" xfId="663" applyFont="1"/>
    <xf numFmtId="0" fontId="74" fillId="0" borderId="0" xfId="663" applyFont="1"/>
    <xf numFmtId="14" fontId="0" fillId="0" borderId="0" xfId="0" applyNumberFormat="1" applyFont="1" applyAlignment="1" applyProtection="1">
      <alignment horizontal="right"/>
      <protection locked="0"/>
    </xf>
    <xf numFmtId="0" fontId="0" fillId="0" borderId="0" xfId="3" applyFont="1" applyAlignment="1" applyProtection="1">
      <alignment horizontal="left" wrapText="1"/>
      <protection locked="0"/>
    </xf>
    <xf numFmtId="0" fontId="0" fillId="0" borderId="0" xfId="3" applyFont="1" applyBorder="1" applyAlignment="1" applyProtection="1">
      <alignment horizontal="left" vertical="center" wrapText="1"/>
      <protection locked="0"/>
    </xf>
    <xf numFmtId="0" fontId="1" fillId="9" borderId="35" xfId="3" applyFont="1" applyFill="1" applyBorder="1" applyProtection="1">
      <protection locked="0"/>
    </xf>
    <xf numFmtId="0" fontId="1" fillId="9" borderId="36" xfId="3" applyFont="1" applyFill="1" applyBorder="1" applyProtection="1">
      <protection locked="0"/>
    </xf>
    <xf numFmtId="0" fontId="1" fillId="9" borderId="37" xfId="3" applyFont="1" applyFill="1" applyBorder="1" applyProtection="1">
      <protection locked="0"/>
    </xf>
    <xf numFmtId="0" fontId="1" fillId="9" borderId="38" xfId="3" applyFont="1" applyFill="1" applyBorder="1" applyProtection="1">
      <protection locked="0"/>
    </xf>
    <xf numFmtId="0" fontId="1" fillId="9" borderId="22" xfId="3" applyFont="1" applyFill="1" applyBorder="1" applyProtection="1">
      <protection locked="0"/>
    </xf>
    <xf numFmtId="0" fontId="1" fillId="9" borderId="39" xfId="3" applyFont="1" applyFill="1" applyBorder="1" applyProtection="1">
      <protection locked="0"/>
    </xf>
    <xf numFmtId="0" fontId="1" fillId="9" borderId="40" xfId="3" applyFont="1" applyFill="1" applyBorder="1" applyProtection="1">
      <protection locked="0"/>
    </xf>
    <xf numFmtId="0" fontId="1" fillId="9" borderId="41" xfId="3" applyFont="1" applyFill="1" applyBorder="1" applyProtection="1">
      <protection locked="0"/>
    </xf>
    <xf numFmtId="0" fontId="1" fillId="9" borderId="42" xfId="3" applyFont="1" applyFill="1" applyBorder="1" applyProtection="1">
      <protection locked="0"/>
    </xf>
    <xf numFmtId="0" fontId="5" fillId="9" borderId="0" xfId="3" applyFont="1" applyFill="1" applyAlignment="1" applyProtection="1">
      <alignment horizontal="center"/>
      <protection locked="0"/>
    </xf>
    <xf numFmtId="0" fontId="35" fillId="0" borderId="0" xfId="663" applyFont="1"/>
    <xf numFmtId="0" fontId="74" fillId="14" borderId="0" xfId="663" applyFill="1"/>
    <xf numFmtId="168" fontId="5" fillId="9" borderId="0" xfId="3" applyNumberFormat="1" applyFont="1" applyFill="1" applyProtection="1">
      <protection locked="0"/>
    </xf>
    <xf numFmtId="168" fontId="5" fillId="9" borderId="0" xfId="3" applyNumberFormat="1" applyFont="1" applyFill="1" applyAlignment="1" applyProtection="1">
      <alignment wrapText="1"/>
      <protection locked="0"/>
    </xf>
    <xf numFmtId="168" fontId="5" fillId="9" borderId="0" xfId="0" applyNumberFormat="1" applyFont="1" applyFill="1" applyProtection="1">
      <protection locked="0"/>
    </xf>
    <xf numFmtId="169" fontId="0" fillId="2" borderId="0" xfId="3" applyNumberFormat="1" applyFont="1" applyFill="1" applyProtection="1">
      <protection locked="0"/>
    </xf>
    <xf numFmtId="0" fontId="24" fillId="0" borderId="0" xfId="3" applyFont="1" applyAlignment="1">
      <alignment wrapText="1"/>
    </xf>
    <xf numFmtId="0" fontId="15" fillId="0" borderId="0" xfId="3" applyAlignment="1">
      <alignment wrapText="1"/>
    </xf>
  </cellXfs>
  <cellStyles count="678">
    <cellStyle name="Bad 2" xfId="189"/>
    <cellStyle name="Explanatory Text 2" xfId="664"/>
    <cellStyle name="Followed Hyperlink" xfId="2"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8"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Good 2" xfId="191"/>
    <cellStyle name="Heading 1 2" xfId="600"/>
    <cellStyle name="Hyperlink" xfId="1"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7" builtinId="8" hidden="1"/>
    <cellStyle name="Hyperlink" xfId="599" builtinId="8"/>
    <cellStyle name="Normal" xfId="0" builtinId="0"/>
    <cellStyle name="Normal 2" xfId="3"/>
    <cellStyle name="Normal 2 2" xfId="4"/>
    <cellStyle name="Normal 2 3" xfId="596"/>
    <cellStyle name="Normal 3" xfId="192"/>
    <cellStyle name="Normal 4" xfId="193"/>
    <cellStyle name="Normal 5" xfId="601"/>
    <cellStyle name="Normal 6" xfId="663"/>
    <cellStyle name="Percent 2" xfId="19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2143125</xdr:colOff>
          <xdr:row>11</xdr:row>
          <xdr:rowOff>38100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FF0000"/>
                  </a:solidFill>
                  <a:latin typeface="Calibri"/>
                  <a:cs typeface="Calibri"/>
                </a:rPr>
                <a:t>Prepare for LIMS Upload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im.scott@uky.edu" TargetMode="External"/><Relationship Id="rId2" Type="http://schemas.openxmlformats.org/officeDocument/2006/relationships/hyperlink" Target="mailto:ajduna0@uky.edu" TargetMode="External"/><Relationship Id="rId1" Type="http://schemas.openxmlformats.org/officeDocument/2006/relationships/hyperlink" Target="mailto:teresa.fan@uky.edu" TargetMode="Externa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62"/>
  <sheetViews>
    <sheetView tabSelected="1" workbookViewId="0">
      <selection activeCell="A2" sqref="A2"/>
    </sheetView>
  </sheetViews>
  <sheetFormatPr defaultColWidth="8.875" defaultRowHeight="15"/>
  <cols>
    <col min="1" max="2" width="5.5" style="64" customWidth="1"/>
    <col min="3" max="3" width="39.625" style="65" customWidth="1"/>
    <col min="4" max="4" width="38.625" style="71" customWidth="1"/>
    <col min="5" max="5" width="32.5" style="64" customWidth="1"/>
    <col min="6" max="6" width="14.625" style="64" customWidth="1"/>
    <col min="7" max="7" width="23.375" style="64" customWidth="1"/>
    <col min="8" max="8" width="15.625" style="64" customWidth="1"/>
    <col min="9" max="9" width="34" style="64" customWidth="1"/>
    <col min="10" max="10" width="23.625" style="64" customWidth="1"/>
    <col min="11" max="11" width="16.625" style="64" customWidth="1"/>
    <col min="12" max="12" width="15.5" style="64" customWidth="1"/>
    <col min="13" max="13" width="23.5" style="64" customWidth="1"/>
    <col min="14" max="14" width="13.5" style="64" customWidth="1"/>
    <col min="15" max="15" width="23.5" style="64" customWidth="1"/>
    <col min="16" max="16" width="14.5" style="64" customWidth="1"/>
    <col min="17" max="17" width="50.125" style="64" customWidth="1"/>
    <col min="18" max="18" width="17.625" style="64" customWidth="1"/>
    <col min="19" max="19" width="14.5" style="64" customWidth="1"/>
    <col min="20" max="20" width="4.375" style="64" customWidth="1"/>
    <col min="21" max="21" width="11.375" style="64" customWidth="1"/>
    <col min="22" max="22" width="25.375" style="64" customWidth="1"/>
    <col min="23" max="256" width="11.5" style="64" customWidth="1"/>
    <col min="257" max="16384" width="8.875" style="64"/>
  </cols>
  <sheetData>
    <row r="1" spans="1:22" s="332" customFormat="1">
      <c r="A1" s="332" t="s">
        <v>616</v>
      </c>
      <c r="C1" s="337"/>
      <c r="D1" s="338"/>
    </row>
    <row r="2" spans="1:22" s="63" customFormat="1" ht="24.75" customHeight="1" thickBot="1">
      <c r="C2" s="339" t="s">
        <v>277</v>
      </c>
      <c r="D2" s="340" t="s">
        <v>278</v>
      </c>
    </row>
    <row r="3" spans="1:22" s="65" customFormat="1" ht="12.75" customHeight="1">
      <c r="A3" s="64"/>
      <c r="B3" s="64"/>
      <c r="C3" s="341" t="s">
        <v>279</v>
      </c>
      <c r="D3" s="344" t="s">
        <v>373</v>
      </c>
      <c r="G3" s="66"/>
      <c r="H3" s="66"/>
      <c r="K3" s="67"/>
      <c r="L3" s="67"/>
      <c r="M3" s="67"/>
      <c r="O3" s="68"/>
      <c r="Q3" s="67"/>
      <c r="T3" s="64"/>
      <c r="U3" s="64"/>
      <c r="V3" s="64"/>
    </row>
    <row r="4" spans="1:22" s="65" customFormat="1" ht="12.75" customHeight="1">
      <c r="A4" s="64"/>
      <c r="B4" s="64"/>
      <c r="C4" s="341" t="s">
        <v>374</v>
      </c>
      <c r="D4" s="344" t="s">
        <v>511</v>
      </c>
      <c r="G4" s="66"/>
      <c r="H4" s="66"/>
      <c r="K4" s="67"/>
      <c r="L4" s="67"/>
      <c r="M4" s="67"/>
      <c r="O4" s="68"/>
      <c r="Q4" s="67"/>
      <c r="T4" s="64"/>
      <c r="U4" s="64"/>
      <c r="V4" s="64"/>
    </row>
    <row r="5" spans="1:22" s="65" customFormat="1" ht="15.75">
      <c r="C5" s="341" t="s">
        <v>280</v>
      </c>
      <c r="D5" s="344"/>
      <c r="G5" s="66"/>
      <c r="H5" s="66"/>
      <c r="K5" s="67"/>
      <c r="L5" s="67"/>
      <c r="M5" s="67"/>
      <c r="O5" s="68"/>
      <c r="Q5" s="67"/>
      <c r="T5" s="64"/>
      <c r="U5" s="64"/>
      <c r="V5" s="64"/>
    </row>
    <row r="6" spans="1:22" ht="126">
      <c r="C6" s="351" t="s">
        <v>376</v>
      </c>
      <c r="D6" s="345" t="s">
        <v>375</v>
      </c>
      <c r="E6" s="69" t="s">
        <v>366</v>
      </c>
    </row>
    <row r="7" spans="1:22" ht="15.75">
      <c r="C7" s="341" t="s">
        <v>281</v>
      </c>
      <c r="D7" s="344" t="s">
        <v>221</v>
      </c>
      <c r="E7" s="336" t="s">
        <v>257</v>
      </c>
    </row>
    <row r="8" spans="1:22" ht="15.75">
      <c r="C8" s="341" t="s">
        <v>282</v>
      </c>
      <c r="D8" s="344" t="s">
        <v>283</v>
      </c>
    </row>
    <row r="9" spans="1:22" ht="15.75">
      <c r="C9" s="341" t="s">
        <v>284</v>
      </c>
      <c r="D9" s="344"/>
    </row>
    <row r="10" spans="1:22" ht="15.75">
      <c r="C10" s="341" t="s">
        <v>285</v>
      </c>
      <c r="D10" s="344"/>
      <c r="E10" s="63" t="s">
        <v>367</v>
      </c>
      <c r="F10" s="63"/>
      <c r="G10" s="63"/>
      <c r="H10" s="63"/>
      <c r="I10" s="63"/>
      <c r="J10" s="63"/>
      <c r="K10" s="63"/>
      <c r="L10" s="63"/>
      <c r="M10" s="63"/>
      <c r="N10" s="63"/>
      <c r="O10" s="63"/>
      <c r="P10" s="63"/>
      <c r="Q10" s="63"/>
      <c r="R10" s="63"/>
      <c r="S10" s="63"/>
      <c r="T10" s="63"/>
      <c r="U10" s="63"/>
      <c r="V10" s="63"/>
    </row>
    <row r="11" spans="1:22" ht="15" customHeight="1">
      <c r="C11" s="341" t="s">
        <v>286</v>
      </c>
      <c r="D11" s="344" t="s">
        <v>90</v>
      </c>
      <c r="E11" s="336" t="s">
        <v>368</v>
      </c>
      <c r="F11" s="65"/>
      <c r="G11" s="66"/>
      <c r="H11" s="66"/>
      <c r="I11" s="65"/>
      <c r="J11" s="65"/>
      <c r="K11" s="67"/>
      <c r="L11" s="67"/>
      <c r="M11" s="67"/>
      <c r="N11" s="65"/>
      <c r="O11" s="68"/>
      <c r="P11" s="65"/>
      <c r="Q11" s="67"/>
      <c r="R11" s="65"/>
      <c r="S11" s="65"/>
    </row>
    <row r="12" spans="1:22" ht="17.25" customHeight="1">
      <c r="C12" s="341" t="s">
        <v>287</v>
      </c>
      <c r="D12" s="344" t="s">
        <v>223</v>
      </c>
      <c r="E12" s="65"/>
      <c r="F12" s="65"/>
      <c r="G12" s="66"/>
      <c r="H12" s="66"/>
      <c r="I12" s="65"/>
      <c r="J12" s="65"/>
      <c r="K12" s="67"/>
      <c r="L12" s="67"/>
      <c r="M12" s="67"/>
      <c r="N12" s="65"/>
      <c r="O12" s="68"/>
      <c r="P12" s="65"/>
      <c r="Q12" s="67"/>
      <c r="R12" s="65"/>
      <c r="S12" s="65"/>
    </row>
    <row r="13" spans="1:22" ht="30">
      <c r="C13" s="341" t="s">
        <v>288</v>
      </c>
      <c r="D13" s="346" t="s">
        <v>289</v>
      </c>
    </row>
    <row r="14" spans="1:22" ht="15.75">
      <c r="C14" s="341" t="s">
        <v>290</v>
      </c>
      <c r="D14" s="347" t="s">
        <v>291</v>
      </c>
    </row>
    <row r="15" spans="1:22" ht="15.75">
      <c r="C15" s="341" t="s">
        <v>292</v>
      </c>
      <c r="D15" s="346" t="s">
        <v>293</v>
      </c>
    </row>
    <row r="16" spans="1:22" ht="15.75">
      <c r="C16" s="352" t="s">
        <v>294</v>
      </c>
      <c r="D16" s="346" t="s">
        <v>295</v>
      </c>
    </row>
    <row r="17" spans="1:22" ht="15.75">
      <c r="C17" s="352" t="s">
        <v>296</v>
      </c>
      <c r="D17" s="346"/>
    </row>
    <row r="18" spans="1:22" ht="15.75">
      <c r="C18" s="352" t="s">
        <v>297</v>
      </c>
      <c r="D18" s="347" t="s">
        <v>298</v>
      </c>
    </row>
    <row r="19" spans="1:22" ht="15.75">
      <c r="C19" s="342" t="s">
        <v>299</v>
      </c>
      <c r="D19" s="346"/>
    </row>
    <row r="20" spans="1:22" ht="30">
      <c r="C20" s="352" t="s">
        <v>300</v>
      </c>
      <c r="D20" s="346" t="s">
        <v>301</v>
      </c>
    </row>
    <row r="29" spans="1:22">
      <c r="C29" s="65" t="s">
        <v>302</v>
      </c>
    </row>
    <row r="30" spans="1:22" s="63" customFormat="1" ht="27" customHeight="1" thickBot="1">
      <c r="C30" s="339" t="s">
        <v>303</v>
      </c>
      <c r="D30" s="340" t="s">
        <v>304</v>
      </c>
    </row>
    <row r="31" spans="1:22" s="65" customFormat="1" ht="15" customHeight="1">
      <c r="A31" s="64"/>
      <c r="B31" s="70"/>
      <c r="C31" s="341" t="s">
        <v>305</v>
      </c>
      <c r="D31" s="344" t="s">
        <v>306</v>
      </c>
      <c r="G31" s="66"/>
      <c r="H31" s="66"/>
      <c r="K31" s="67"/>
      <c r="L31" s="67"/>
      <c r="M31" s="67"/>
      <c r="O31" s="68"/>
      <c r="Q31" s="67"/>
      <c r="T31" s="64"/>
      <c r="U31" s="64"/>
      <c r="V31" s="64"/>
    </row>
    <row r="32" spans="1:22" s="65" customFormat="1" ht="15" customHeight="1">
      <c r="A32" s="64"/>
      <c r="B32" s="70"/>
      <c r="C32" s="341" t="s">
        <v>377</v>
      </c>
      <c r="D32" s="344" t="s">
        <v>382</v>
      </c>
      <c r="G32" s="66"/>
      <c r="H32" s="66"/>
      <c r="K32" s="67"/>
      <c r="L32" s="67"/>
      <c r="M32" s="67"/>
      <c r="O32" s="68"/>
      <c r="Q32" s="67"/>
      <c r="T32" s="64"/>
      <c r="U32" s="64"/>
      <c r="V32" s="64"/>
    </row>
    <row r="33" spans="2:22" s="65" customFormat="1" ht="31.5">
      <c r="B33" s="64"/>
      <c r="C33" s="341" t="s">
        <v>307</v>
      </c>
      <c r="D33" s="344" t="s">
        <v>378</v>
      </c>
      <c r="G33" s="66"/>
      <c r="H33" s="66"/>
      <c r="K33" s="67"/>
      <c r="L33" s="67"/>
      <c r="M33" s="67"/>
      <c r="O33" s="68"/>
      <c r="Q33" s="67"/>
      <c r="T33" s="64"/>
      <c r="U33" s="64"/>
      <c r="V33" s="64"/>
    </row>
    <row r="34" spans="2:22" ht="15.75">
      <c r="C34" s="351" t="s">
        <v>308</v>
      </c>
      <c r="D34" s="344" t="s">
        <v>379</v>
      </c>
    </row>
    <row r="35" spans="2:22" ht="15.75">
      <c r="C35" s="351" t="s">
        <v>281</v>
      </c>
      <c r="D35" s="344" t="s">
        <v>221</v>
      </c>
    </row>
    <row r="36" spans="2:22" ht="15.75">
      <c r="C36" s="351" t="s">
        <v>282</v>
      </c>
      <c r="D36" s="344" t="s">
        <v>283</v>
      </c>
    </row>
    <row r="37" spans="2:22" ht="15.75">
      <c r="C37" s="341" t="s">
        <v>284</v>
      </c>
      <c r="D37" s="346" t="s">
        <v>380</v>
      </c>
    </row>
    <row r="38" spans="2:22" ht="15.75">
      <c r="C38" s="351" t="s">
        <v>309</v>
      </c>
      <c r="D38" s="344" t="s">
        <v>310</v>
      </c>
      <c r="E38" s="63"/>
      <c r="F38" s="63"/>
      <c r="G38" s="63"/>
      <c r="H38" s="63"/>
      <c r="I38" s="63"/>
      <c r="J38" s="63"/>
      <c r="K38" s="63"/>
      <c r="L38" s="63"/>
      <c r="M38" s="63"/>
      <c r="N38" s="63"/>
      <c r="O38" s="63"/>
      <c r="P38" s="63"/>
      <c r="Q38" s="63"/>
      <c r="R38" s="63"/>
      <c r="S38" s="63"/>
      <c r="T38" s="63"/>
      <c r="U38" s="63"/>
      <c r="V38" s="63"/>
    </row>
    <row r="39" spans="2:22" ht="15.75">
      <c r="C39" s="351" t="s">
        <v>311</v>
      </c>
      <c r="D39" s="344" t="s">
        <v>312</v>
      </c>
      <c r="E39" s="65"/>
      <c r="F39" s="65"/>
      <c r="G39" s="66"/>
      <c r="H39" s="66"/>
      <c r="I39" s="65"/>
      <c r="J39" s="65"/>
      <c r="K39" s="67"/>
      <c r="L39" s="67"/>
      <c r="M39" s="67"/>
      <c r="N39" s="65"/>
      <c r="O39" s="68"/>
      <c r="P39" s="65"/>
      <c r="Q39" s="67"/>
      <c r="R39" s="65"/>
      <c r="S39" s="65"/>
    </row>
    <row r="40" spans="2:22" ht="30">
      <c r="C40" s="341" t="s">
        <v>288</v>
      </c>
      <c r="D40" s="346" t="s">
        <v>289</v>
      </c>
      <c r="E40" s="65"/>
      <c r="F40" s="65"/>
      <c r="G40" s="66"/>
      <c r="H40" s="66"/>
      <c r="I40" s="65"/>
      <c r="J40" s="65"/>
      <c r="K40" s="67"/>
      <c r="L40" s="67"/>
      <c r="M40" s="67"/>
      <c r="N40" s="65"/>
      <c r="O40" s="68"/>
      <c r="P40" s="65"/>
      <c r="Q40" s="67"/>
      <c r="R40" s="65"/>
      <c r="S40" s="65"/>
    </row>
    <row r="41" spans="2:22" ht="15.75">
      <c r="C41" s="351" t="s">
        <v>290</v>
      </c>
      <c r="D41" s="348" t="s">
        <v>313</v>
      </c>
    </row>
    <row r="42" spans="2:22" ht="15.75">
      <c r="C42" s="341" t="s">
        <v>292</v>
      </c>
      <c r="D42" s="349" t="s">
        <v>293</v>
      </c>
    </row>
    <row r="43" spans="2:22" ht="15.75">
      <c r="C43" s="351" t="s">
        <v>314</v>
      </c>
      <c r="D43" s="349"/>
    </row>
    <row r="44" spans="2:22" ht="15.75">
      <c r="C44" s="341" t="s">
        <v>315</v>
      </c>
      <c r="D44" s="346"/>
    </row>
    <row r="45" spans="2:22" ht="15.75">
      <c r="C45" s="341" t="s">
        <v>316</v>
      </c>
      <c r="D45" s="346" t="s">
        <v>381</v>
      </c>
    </row>
    <row r="46" spans="2:22" ht="31.5">
      <c r="C46" s="341" t="s">
        <v>317</v>
      </c>
      <c r="D46" s="346"/>
    </row>
    <row r="50" spans="3:15">
      <c r="O50" s="72"/>
    </row>
    <row r="55" spans="3:15" ht="63">
      <c r="C55" s="350" t="s">
        <v>408</v>
      </c>
      <c r="D55" s="346"/>
    </row>
    <row r="56" spans="3:15" ht="30">
      <c r="C56" s="343" t="s">
        <v>409</v>
      </c>
      <c r="D56" s="71" t="s">
        <v>427</v>
      </c>
    </row>
    <row r="57" spans="3:15" ht="15.75">
      <c r="C57" s="343" t="s">
        <v>410</v>
      </c>
      <c r="D57" s="71" t="s">
        <v>426</v>
      </c>
    </row>
    <row r="58" spans="3:15" ht="30">
      <c r="C58" s="343" t="s">
        <v>411</v>
      </c>
      <c r="D58" s="71" t="s">
        <v>428</v>
      </c>
    </row>
    <row r="59" spans="3:15" ht="15.75">
      <c r="C59" s="343" t="s">
        <v>412</v>
      </c>
      <c r="D59" s="71" t="s">
        <v>429</v>
      </c>
    </row>
    <row r="60" spans="3:15">
      <c r="D60" s="71" t="s">
        <v>430</v>
      </c>
    </row>
    <row r="61" spans="3:15">
      <c r="D61" s="71" t="s">
        <v>431</v>
      </c>
    </row>
    <row r="62" spans="3:15">
      <c r="D62" s="71" t="s">
        <v>432</v>
      </c>
    </row>
  </sheetData>
  <hyperlinks>
    <hyperlink ref="D14" r:id="rId1"/>
    <hyperlink ref="D18" r:id="rId2"/>
    <hyperlink ref="D41" r:id="rId3"/>
  </hyperlinks>
  <pageMargins left="0.75" right="0.75" top="1" bottom="1" header="0.5" footer="0.5"/>
  <pageSetup scale="41" fitToWidth="2" fitToHeight="12" orientation="landscape"/>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22" sqref="A22:A40"/>
    </sheetView>
  </sheetViews>
  <sheetFormatPr defaultColWidth="11" defaultRowHeight="15.75"/>
  <cols>
    <col min="1" max="1" width="32.125" customWidth="1"/>
    <col min="2" max="2" width="18.625" bestFit="1" customWidth="1"/>
    <col min="3" max="3" width="14.625" bestFit="1" customWidth="1"/>
    <col min="4" max="4" width="22.375" bestFit="1" customWidth="1"/>
    <col min="5" max="5" width="21.125" customWidth="1"/>
  </cols>
  <sheetData>
    <row r="1" spans="1:8" s="353" customFormat="1" ht="15">
      <c r="A1" s="360" t="s">
        <v>537</v>
      </c>
      <c r="B1" s="360"/>
      <c r="C1" s="360"/>
      <c r="D1" s="360"/>
      <c r="E1" s="360"/>
      <c r="F1" s="360"/>
    </row>
    <row r="2" spans="1:8" s="353" customFormat="1" ht="15">
      <c r="A2" s="360" t="s">
        <v>536</v>
      </c>
      <c r="B2" s="360"/>
      <c r="C2" s="360"/>
      <c r="D2" s="360"/>
      <c r="E2" s="360"/>
      <c r="F2" s="360"/>
    </row>
    <row r="3" spans="1:8" s="353" customFormat="1" ht="15"/>
    <row r="4" spans="1:8" s="353" customFormat="1" ht="15">
      <c r="B4" s="357"/>
    </row>
    <row r="5" spans="1:8" s="353" customFormat="1" ht="15">
      <c r="A5" s="357" t="s">
        <v>73</v>
      </c>
      <c r="B5" s="359"/>
      <c r="C5" s="359"/>
    </row>
    <row r="6" spans="1:8" s="353" customFormat="1" ht="15">
      <c r="A6" s="357" t="s">
        <v>74</v>
      </c>
      <c r="B6" s="356" t="s">
        <v>535</v>
      </c>
      <c r="C6" s="356"/>
    </row>
    <row r="7" spans="1:8" s="353" customFormat="1" ht="15">
      <c r="A7" s="357" t="s">
        <v>75</v>
      </c>
    </row>
    <row r="8" spans="1:8" s="353" customFormat="1" ht="15">
      <c r="A8" s="357" t="s">
        <v>76</v>
      </c>
      <c r="B8" s="356" t="str">
        <f>'Master sheet'!C48</f>
        <v>PYGB knockdown in the NSCLC cell line PC9</v>
      </c>
      <c r="C8" s="356"/>
    </row>
    <row r="9" spans="1:8" s="353" customFormat="1" ht="15">
      <c r="A9" s="357" t="s">
        <v>77</v>
      </c>
      <c r="B9" s="358" t="str">
        <f>'Master sheet'!C132</f>
        <v>ddmmmyy</v>
      </c>
      <c r="C9" s="358"/>
    </row>
    <row r="10" spans="1:8" s="353" customFormat="1" ht="15">
      <c r="A10" s="357" t="s">
        <v>78</v>
      </c>
      <c r="B10" s="356"/>
      <c r="C10" s="356"/>
    </row>
    <row r="11" spans="1:8" s="353" customFormat="1" ht="15">
      <c r="A11" s="357" t="s">
        <v>79</v>
      </c>
      <c r="B11" s="356"/>
      <c r="C11" s="356"/>
    </row>
    <row r="12" spans="1:8" s="353" customFormat="1" ht="15">
      <c r="A12" s="357"/>
      <c r="B12" s="356"/>
      <c r="C12" s="356"/>
    </row>
    <row r="13" spans="1:8" s="353" customFormat="1" ht="15">
      <c r="A13" s="357" t="s">
        <v>83</v>
      </c>
      <c r="B13" s="356"/>
      <c r="C13" s="356"/>
    </row>
    <row r="14" spans="1:8" s="353" customFormat="1" ht="15">
      <c r="A14" s="357"/>
      <c r="B14" s="356"/>
      <c r="C14" s="356"/>
    </row>
    <row r="15" spans="1:8" s="353" customFormat="1" ht="15">
      <c r="B15" s="356"/>
      <c r="C15" s="356"/>
    </row>
    <row r="16" spans="1:8" s="353" customFormat="1" ht="18.75">
      <c r="D16" s="355" t="s">
        <v>534</v>
      </c>
      <c r="E16" s="354" t="s">
        <v>533</v>
      </c>
      <c r="F16" s="354"/>
      <c r="G16" s="354"/>
      <c r="H16" s="354"/>
    </row>
    <row r="17" spans="1:8" s="353" customFormat="1" ht="18.75">
      <c r="E17" s="354" t="s">
        <v>532</v>
      </c>
      <c r="F17" s="354"/>
      <c r="G17" s="354"/>
      <c r="H17" s="354"/>
    </row>
    <row r="18" spans="1:8" s="353" customFormat="1" ht="18.75">
      <c r="E18" s="354" t="s">
        <v>531</v>
      </c>
      <c r="F18" s="354"/>
      <c r="G18" s="354"/>
      <c r="H18" s="354"/>
    </row>
    <row r="19" spans="1:8" s="353" customFormat="1" ht="18.75">
      <c r="E19" s="354" t="s">
        <v>530</v>
      </c>
      <c r="F19" s="354"/>
      <c r="G19" s="354"/>
      <c r="H19" s="354"/>
    </row>
    <row r="20" spans="1:8" s="353" customFormat="1" ht="18.75">
      <c r="E20" s="354"/>
      <c r="F20" s="354" t="s">
        <v>529</v>
      </c>
      <c r="G20" s="354"/>
      <c r="H20" s="354"/>
    </row>
    <row r="21" spans="1:8">
      <c r="A21" t="s">
        <v>528</v>
      </c>
      <c r="B21" t="s">
        <v>527</v>
      </c>
      <c r="C21" t="s">
        <v>526</v>
      </c>
      <c r="D21" t="s">
        <v>525</v>
      </c>
      <c r="E21" t="s">
        <v>524</v>
      </c>
      <c r="F21" t="s">
        <v>523</v>
      </c>
    </row>
    <row r="22" spans="1:8">
      <c r="A22" t="str">
        <f>IF('Master sheet'!A152="#ignore","",'Master sheet'!C152)</f>
        <v>01_PC9_EV_unlbl_Ctl_ddmmmyy_UKy_TWMF_rep1</v>
      </c>
      <c r="B22">
        <f>IF('Master sheet'!R342="",'Master sheet'!I342,'Master sheet'!S342)</f>
        <v>0</v>
      </c>
      <c r="C22" t="e">
        <f>IF('Master sheet'!A297="#ignore","",('Master sheet'!P297/'Master sheet'!F297))</f>
        <v>#DIV/0!</v>
      </c>
      <c r="F22" t="s">
        <v>522</v>
      </c>
    </row>
    <row r="23" spans="1:8">
      <c r="A23" t="str">
        <f>IF('Master sheet'!A153="#ignore","",'Master sheet'!C153)</f>
        <v>02_PC9_EV_13C6Glc_Ctl_ddmmmyy_UKy_TWMF_rep1</v>
      </c>
      <c r="B23">
        <f>IF('Master sheet'!R343="",'Master sheet'!I343,'Master sheet'!S343)</f>
        <v>0</v>
      </c>
      <c r="C23" t="e">
        <f>IF('Master sheet'!A298="#ignore","",('Master sheet'!P298/'Master sheet'!F298))</f>
        <v>#DIV/0!</v>
      </c>
    </row>
    <row r="24" spans="1:8">
      <c r="A24" t="str">
        <f>IF('Master sheet'!A154="#ignore","",'Master sheet'!C154)</f>
        <v>03_PC9_EV_13C6Glc_Ctl_ddmmmyy_UKy_TWMF_rep2</v>
      </c>
      <c r="B24">
        <f>IF('Master sheet'!R344="",'Master sheet'!I344,'Master sheet'!S344)</f>
        <v>0</v>
      </c>
      <c r="C24" t="e">
        <f>IF('Master sheet'!A299="#ignore","",('Master sheet'!P299/'Master sheet'!F299))</f>
        <v>#DIV/0!</v>
      </c>
    </row>
    <row r="25" spans="1:8">
      <c r="A25" t="str">
        <f>IF('Master sheet'!A155="#ignore","",'Master sheet'!C155)</f>
        <v>04_PC9_EV_13C6Glc_Ctl_ddmmmyy_UKy_TWMF_rep3</v>
      </c>
      <c r="B25">
        <f>IF('Master sheet'!R345="",'Master sheet'!I345,'Master sheet'!S345)</f>
        <v>0</v>
      </c>
      <c r="C25" t="e">
        <f>IF('Master sheet'!A300="#ignore","",('Master sheet'!P300/'Master sheet'!F300))</f>
        <v>#DIV/0!</v>
      </c>
    </row>
    <row r="26" spans="1:8">
      <c r="A26" t="str">
        <f>IF('Master sheet'!A156="#ignore","",'Master sheet'!C156)</f>
        <v>05_PC9_EV_13C6Glc_100ugWGP_ddmmmyy_UKy_TWMF_rep1</v>
      </c>
      <c r="B26">
        <f>IF('Master sheet'!R346="",'Master sheet'!I346,'Master sheet'!S346)</f>
        <v>0</v>
      </c>
      <c r="C26" t="e">
        <f>IF('Master sheet'!A301="#ignore","",('Master sheet'!P301/'Master sheet'!F301))</f>
        <v>#DIV/0!</v>
      </c>
    </row>
    <row r="27" spans="1:8">
      <c r="A27" t="str">
        <f>IF('Master sheet'!A157="#ignore","",'Master sheet'!C157)</f>
        <v>06_PC9_EV_13C6Glc_100ugWGP_ddmmmyy_UKy_TWMF_rep1</v>
      </c>
      <c r="B27">
        <f>IF('Master sheet'!R347="",'Master sheet'!I347,'Master sheet'!S347)</f>
        <v>0</v>
      </c>
      <c r="C27" t="e">
        <f>IF('Master sheet'!A302="#ignore","",('Master sheet'!P302/'Master sheet'!F302))</f>
        <v>#DIV/0!</v>
      </c>
    </row>
    <row r="28" spans="1:8">
      <c r="A28" t="str">
        <f>IF('Master sheet'!A158="#ignore","",'Master sheet'!C158)</f>
        <v>07_PC9_EV_13C6Glc_100ugWGP_ddmmmyy_UKy_TWMF_rep2</v>
      </c>
      <c r="B28">
        <f>IF('Master sheet'!R348="",'Master sheet'!I348,'Master sheet'!S348)</f>
        <v>0</v>
      </c>
      <c r="C28" t="e">
        <f>IF('Master sheet'!A303="#ignore","",('Master sheet'!P303/'Master sheet'!F303))</f>
        <v>#DIV/0!</v>
      </c>
    </row>
    <row r="29" spans="1:8">
      <c r="A29" t="str">
        <f>IF('Master sheet'!A159="#ignore","",'Master sheet'!C159)</f>
        <v>08_PC9_EV_unlbl_100ugWGP_ddmmmyy_UKy_TWMF_rep3</v>
      </c>
      <c r="B29">
        <f>IF('Master sheet'!R349="",'Master sheet'!I349,'Master sheet'!S349)</f>
        <v>0</v>
      </c>
      <c r="C29" t="e">
        <f>IF('Master sheet'!A304="#ignore","",('Master sheet'!P304/'Master sheet'!F304))</f>
        <v>#DIV/0!</v>
      </c>
    </row>
    <row r="30" spans="1:8">
      <c r="A30" t="str">
        <f>IF('Master sheet'!A160="#ignore","",'Master sheet'!C160)</f>
        <v/>
      </c>
      <c r="B30">
        <f>IF('Master sheet'!R350="",'Master sheet'!I350,'Master sheet'!S350)</f>
        <v>0</v>
      </c>
      <c r="C30" t="str">
        <f>IF('Master sheet'!A305="#ignore","",('Master sheet'!P305/'Master sheet'!F305))</f>
        <v/>
      </c>
    </row>
    <row r="31" spans="1:8">
      <c r="A31" t="str">
        <f>IF('Master sheet'!A161="#ignore","",'Master sheet'!C161)</f>
        <v/>
      </c>
      <c r="B31">
        <f>IF('Master sheet'!R351="",'Master sheet'!I351,'Master sheet'!S351)</f>
        <v>0</v>
      </c>
      <c r="C31" t="str">
        <f>IF('Master sheet'!A306="#ignore","",('Master sheet'!P306/'Master sheet'!F306))</f>
        <v/>
      </c>
    </row>
    <row r="32" spans="1:8">
      <c r="A32" t="str">
        <f>IF('Master sheet'!A162="#ignore","",'Master sheet'!C162)</f>
        <v/>
      </c>
      <c r="B32">
        <f>IF('Master sheet'!R352="",'Master sheet'!I352,'Master sheet'!S352)</f>
        <v>0</v>
      </c>
      <c r="C32" t="str">
        <f>IF('Master sheet'!A307="#ignore","",('Master sheet'!P307/'Master sheet'!F307))</f>
        <v/>
      </c>
    </row>
    <row r="33" spans="1:3">
      <c r="A33" t="str">
        <f>IF('Master sheet'!A163="#ignore","",'Master sheet'!C163)</f>
        <v/>
      </c>
      <c r="B33">
        <f>IF('Master sheet'!R353="",'Master sheet'!I353,'Master sheet'!S353)</f>
        <v>0</v>
      </c>
      <c r="C33" t="str">
        <f>IF('Master sheet'!A308="#ignore","",('Master sheet'!P308/'Master sheet'!F308))</f>
        <v/>
      </c>
    </row>
    <row r="34" spans="1:3">
      <c r="A34" t="str">
        <f>IF('Master sheet'!A164="#ignore","",'Master sheet'!C164)</f>
        <v/>
      </c>
      <c r="B34">
        <f>IF('Master sheet'!R354="",'Master sheet'!I354,'Master sheet'!S354)</f>
        <v>0</v>
      </c>
      <c r="C34" t="str">
        <f>IF('Master sheet'!A309="#ignore","",('Master sheet'!P309/'Master sheet'!F309))</f>
        <v/>
      </c>
    </row>
    <row r="35" spans="1:3">
      <c r="A35" t="str">
        <f>IF('Master sheet'!A165="#ignore","",'Master sheet'!C165)</f>
        <v/>
      </c>
      <c r="B35">
        <f>IF('Master sheet'!R355="",'Master sheet'!I355,'Master sheet'!S355)</f>
        <v>0</v>
      </c>
      <c r="C35" t="str">
        <f>IF('Master sheet'!A310="#ignore","",('Master sheet'!P310/'Master sheet'!F310))</f>
        <v/>
      </c>
    </row>
    <row r="36" spans="1:3">
      <c r="A36" t="str">
        <f>IF('Master sheet'!A166="#ignore","",'Master sheet'!C166)</f>
        <v/>
      </c>
      <c r="B36">
        <f>IF('Master sheet'!R356="",'Master sheet'!I356,'Master sheet'!S356)</f>
        <v>0</v>
      </c>
      <c r="C36" t="str">
        <f>IF('Master sheet'!A311="#ignore","",('Master sheet'!P311/'Master sheet'!F311))</f>
        <v/>
      </c>
    </row>
    <row r="37" spans="1:3">
      <c r="A37" t="str">
        <f>IF('Master sheet'!A167="#ignore","",'Master sheet'!C167)</f>
        <v/>
      </c>
      <c r="B37">
        <f>IF('Master sheet'!R357="",'Master sheet'!I357,'Master sheet'!S357)</f>
        <v>0</v>
      </c>
      <c r="C37" t="str">
        <f>IF('Master sheet'!A312="#ignore","",('Master sheet'!P312/'Master sheet'!F312))</f>
        <v/>
      </c>
    </row>
    <row r="38" spans="1:3">
      <c r="A38" t="str">
        <f>IF('Master sheet'!A168="#ignore","",'Master sheet'!C168)</f>
        <v/>
      </c>
      <c r="B38">
        <f>IF('Master sheet'!R358="",'Master sheet'!I358,'Master sheet'!S358)</f>
        <v>0</v>
      </c>
      <c r="C38" t="str">
        <f>IF('Master sheet'!A313="#ignore","",('Master sheet'!P313/'Master sheet'!F313))</f>
        <v/>
      </c>
    </row>
    <row r="39" spans="1:3">
      <c r="A39" t="str">
        <f>IF('Master sheet'!A169="#ignore","",'Master sheet'!C169)</f>
        <v/>
      </c>
      <c r="B39">
        <f>IF('Master sheet'!R359="",'Master sheet'!I359,'Master sheet'!S359)</f>
        <v>0</v>
      </c>
      <c r="C39" t="str">
        <f>IF('Master sheet'!A314="#ignore","",('Master sheet'!P314/'Master sheet'!F314))</f>
        <v/>
      </c>
    </row>
    <row r="40" spans="1:3">
      <c r="A40" t="str">
        <f>IF('Master sheet'!A170="#ignore","",'Master sheet'!C170)</f>
        <v/>
      </c>
      <c r="B40">
        <f>IF('Master sheet'!R360="",'Master sheet'!I360,'Master sheet'!S360)</f>
        <v>0</v>
      </c>
      <c r="C40" t="str">
        <f>IF('Master sheet'!A315="#ignore","",('Master sheet'!P315/'Master sheet'!F315))</f>
        <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workbookViewId="0">
      <selection activeCell="N51" sqref="N51"/>
    </sheetView>
  </sheetViews>
  <sheetFormatPr defaultColWidth="11" defaultRowHeight="15.75"/>
  <cols>
    <col min="1" max="1" width="14.625" customWidth="1"/>
    <col min="2" max="2" width="33.875" bestFit="1" customWidth="1"/>
    <col min="21" max="21" width="12.5" bestFit="1" customWidth="1"/>
  </cols>
  <sheetData>
    <row r="1" spans="1:6" s="353" customFormat="1" ht="15">
      <c r="A1" s="360" t="s">
        <v>537</v>
      </c>
      <c r="B1" s="360"/>
      <c r="C1" s="360"/>
      <c r="D1" s="360"/>
      <c r="E1" s="360"/>
      <c r="F1" s="360"/>
    </row>
    <row r="2" spans="1:6" s="353" customFormat="1" ht="15">
      <c r="A2" s="360" t="s">
        <v>536</v>
      </c>
      <c r="B2" s="360"/>
      <c r="C2" s="360"/>
      <c r="D2" s="360"/>
      <c r="E2" s="360"/>
      <c r="F2" s="360"/>
    </row>
    <row r="3" spans="1:6" s="353" customFormat="1" ht="15"/>
    <row r="4" spans="1:6" s="353" customFormat="1" ht="15">
      <c r="B4" s="357"/>
    </row>
    <row r="5" spans="1:6" s="353" customFormat="1" ht="15">
      <c r="B5" s="357" t="s">
        <v>73</v>
      </c>
      <c r="C5" s="359"/>
      <c r="D5" s="359"/>
    </row>
    <row r="6" spans="1:6" s="353" customFormat="1" ht="15">
      <c r="B6" s="357" t="s">
        <v>74</v>
      </c>
      <c r="C6" s="356" t="s">
        <v>541</v>
      </c>
      <c r="D6" s="356"/>
    </row>
    <row r="7" spans="1:6" s="353" customFormat="1" ht="15">
      <c r="B7" s="357" t="s">
        <v>75</v>
      </c>
    </row>
    <row r="8" spans="1:6" s="353" customFormat="1" ht="15">
      <c r="B8" s="357" t="s">
        <v>76</v>
      </c>
      <c r="C8" s="356"/>
      <c r="D8" s="356"/>
    </row>
    <row r="9" spans="1:6" s="353" customFormat="1" ht="15">
      <c r="B9" s="357" t="s">
        <v>77</v>
      </c>
      <c r="C9" s="358"/>
      <c r="D9" s="358"/>
    </row>
    <row r="10" spans="1:6" s="353" customFormat="1" ht="15">
      <c r="B10" s="357" t="s">
        <v>78</v>
      </c>
      <c r="C10" s="356"/>
      <c r="D10" s="356"/>
    </row>
    <row r="11" spans="1:6" s="353" customFormat="1" ht="15">
      <c r="B11" s="357" t="s">
        <v>79</v>
      </c>
      <c r="C11" s="356"/>
      <c r="D11" s="356"/>
    </row>
    <row r="12" spans="1:6" s="353" customFormat="1" ht="15">
      <c r="B12" s="357"/>
      <c r="C12" s="356"/>
      <c r="D12" s="356"/>
    </row>
    <row r="13" spans="1:6" s="353" customFormat="1" ht="15">
      <c r="B13" s="357" t="s">
        <v>83</v>
      </c>
      <c r="C13" s="356"/>
      <c r="D13" s="356"/>
    </row>
    <row r="14" spans="1:6" s="353" customFormat="1" ht="15">
      <c r="B14" s="357"/>
      <c r="C14" s="356"/>
      <c r="D14" s="356"/>
    </row>
    <row r="15" spans="1:6" s="353" customFormat="1" ht="15">
      <c r="C15" s="356"/>
      <c r="D15" s="356"/>
    </row>
    <row r="16" spans="1:6" s="353" customFormat="1" ht="15"/>
    <row r="17" spans="1:21" s="353" customFormat="1" ht="15"/>
    <row r="18" spans="1:21" s="353" customFormat="1" ht="15"/>
    <row r="19" spans="1:21" s="353" customFormat="1" ht="18.75">
      <c r="F19" s="355" t="s">
        <v>534</v>
      </c>
      <c r="G19" s="354" t="s">
        <v>540</v>
      </c>
      <c r="H19" s="354"/>
      <c r="I19" s="354"/>
      <c r="J19" s="354"/>
    </row>
    <row r="20" spans="1:21" s="353" customFormat="1" ht="18.75">
      <c r="G20" s="354" t="s">
        <v>539</v>
      </c>
      <c r="H20" s="354"/>
      <c r="I20" s="354"/>
      <c r="J20" s="354"/>
    </row>
    <row r="21" spans="1:21">
      <c r="A21" t="s">
        <v>538</v>
      </c>
    </row>
    <row r="22" spans="1:21">
      <c r="A22" s="361"/>
      <c r="B22" s="361"/>
      <c r="C22" s="361"/>
      <c r="D22" s="361"/>
      <c r="E22" s="361"/>
      <c r="F22" s="361"/>
      <c r="G22" s="361"/>
      <c r="H22" s="361"/>
      <c r="I22" s="361"/>
      <c r="J22" s="361"/>
      <c r="K22" s="361"/>
      <c r="L22" s="361"/>
      <c r="M22" s="361"/>
      <c r="N22" s="361"/>
      <c r="O22" s="361"/>
      <c r="P22" s="361"/>
      <c r="Q22" s="361"/>
      <c r="R22" s="361"/>
      <c r="S22" s="361"/>
      <c r="T22" s="361"/>
      <c r="U22" s="361"/>
    </row>
    <row r="23" spans="1:21">
      <c r="A23" s="361"/>
      <c r="B23" s="361"/>
      <c r="C23" s="361"/>
      <c r="D23" s="361"/>
      <c r="E23" s="361"/>
      <c r="F23" s="361"/>
      <c r="G23" s="361"/>
      <c r="H23" s="361"/>
      <c r="I23" s="361"/>
      <c r="J23" s="361"/>
      <c r="K23" s="361"/>
      <c r="L23" s="361"/>
      <c r="M23" s="361"/>
      <c r="N23" s="361"/>
      <c r="O23" s="361"/>
      <c r="P23" s="361"/>
      <c r="Q23" s="361"/>
      <c r="R23" s="361"/>
      <c r="S23" s="361"/>
      <c r="T23" s="361"/>
      <c r="U23" s="361"/>
    </row>
    <row r="24" spans="1:21">
      <c r="A24" s="361"/>
      <c r="B24" s="361"/>
      <c r="C24" s="361"/>
      <c r="D24" s="361"/>
      <c r="E24" s="361"/>
      <c r="F24" s="361"/>
      <c r="G24" s="361"/>
      <c r="H24" s="361"/>
      <c r="I24" s="361"/>
      <c r="J24" s="361"/>
      <c r="K24" s="361"/>
      <c r="L24" s="361"/>
      <c r="M24" s="361"/>
      <c r="N24" s="361"/>
      <c r="O24" s="361"/>
      <c r="P24" s="361"/>
      <c r="Q24" s="361"/>
      <c r="R24" s="361"/>
      <c r="S24" s="361"/>
      <c r="T24" s="361"/>
      <c r="U24" s="361"/>
    </row>
    <row r="25" spans="1:21">
      <c r="A25" s="361"/>
      <c r="B25" s="361"/>
      <c r="C25" s="361"/>
      <c r="D25" s="361"/>
      <c r="E25" s="361"/>
      <c r="F25" s="361"/>
      <c r="G25" s="361"/>
      <c r="H25" s="361"/>
      <c r="I25" s="361"/>
      <c r="J25" s="361"/>
      <c r="K25" s="361"/>
      <c r="L25" s="361"/>
      <c r="M25" s="361"/>
      <c r="N25" s="361"/>
      <c r="O25" s="361"/>
      <c r="P25" s="361"/>
      <c r="Q25" s="361"/>
      <c r="R25" s="361"/>
      <c r="S25" s="361"/>
      <c r="T25" s="361"/>
      <c r="U25" s="361"/>
    </row>
    <row r="26" spans="1:21">
      <c r="A26" s="361"/>
      <c r="B26" s="361"/>
      <c r="C26" s="361"/>
      <c r="D26" s="361"/>
      <c r="E26" s="361"/>
      <c r="F26" s="361"/>
      <c r="G26" s="361"/>
      <c r="H26" s="361"/>
      <c r="I26" s="361"/>
      <c r="J26" s="361"/>
      <c r="K26" s="361"/>
      <c r="L26" s="361"/>
      <c r="M26" s="361"/>
      <c r="N26" s="361"/>
      <c r="O26" s="361"/>
      <c r="P26" s="361"/>
      <c r="Q26" s="361"/>
      <c r="R26" s="361"/>
      <c r="S26" s="361"/>
      <c r="T26" s="361"/>
      <c r="U26" s="361"/>
    </row>
    <row r="27" spans="1:21">
      <c r="A27" s="361"/>
      <c r="B27" s="361"/>
      <c r="C27" s="361"/>
      <c r="D27" s="361"/>
      <c r="E27" s="361"/>
      <c r="F27" s="361"/>
      <c r="G27" s="361"/>
      <c r="H27" s="361"/>
      <c r="I27" s="361"/>
      <c r="J27" s="361"/>
      <c r="K27" s="361"/>
      <c r="L27" s="361"/>
      <c r="M27" s="361"/>
      <c r="N27" s="361"/>
      <c r="O27" s="361"/>
      <c r="P27" s="361"/>
      <c r="Q27" s="361"/>
      <c r="R27" s="361"/>
      <c r="S27" s="361"/>
      <c r="T27" s="361"/>
      <c r="U27" s="361"/>
    </row>
    <row r="28" spans="1:21">
      <c r="A28" s="361"/>
      <c r="B28" s="361"/>
      <c r="C28" s="361"/>
      <c r="D28" s="361"/>
      <c r="E28" s="361"/>
      <c r="F28" s="361"/>
      <c r="G28" s="361"/>
      <c r="H28" s="361"/>
      <c r="I28" s="361"/>
      <c r="J28" s="361"/>
      <c r="K28" s="361"/>
      <c r="L28" s="361"/>
      <c r="M28" s="361"/>
      <c r="N28" s="361"/>
      <c r="O28" s="361"/>
      <c r="P28" s="361"/>
      <c r="Q28" s="361"/>
      <c r="R28" s="361"/>
      <c r="S28" s="361"/>
      <c r="T28" s="361"/>
      <c r="U28" s="361"/>
    </row>
    <row r="29" spans="1:21">
      <c r="A29" s="361"/>
      <c r="B29" s="361"/>
      <c r="C29" s="361"/>
      <c r="D29" s="361"/>
      <c r="E29" s="361"/>
      <c r="F29" s="361"/>
      <c r="G29" s="361"/>
      <c r="H29" s="361"/>
      <c r="I29" s="361"/>
      <c r="J29" s="361"/>
      <c r="K29" s="361"/>
      <c r="L29" s="361"/>
      <c r="M29" s="361"/>
      <c r="N29" s="361"/>
      <c r="O29" s="361"/>
      <c r="P29" s="361"/>
      <c r="Q29" s="361"/>
      <c r="R29" s="361"/>
      <c r="S29" s="361"/>
      <c r="T29" s="361"/>
      <c r="U29" s="361"/>
    </row>
    <row r="30" spans="1:21">
      <c r="A30" s="361"/>
      <c r="B30" s="361"/>
      <c r="C30" s="361"/>
      <c r="D30" s="361"/>
      <c r="E30" s="361"/>
      <c r="F30" s="361"/>
      <c r="G30" s="361"/>
      <c r="H30" s="361"/>
      <c r="I30" s="361"/>
      <c r="J30" s="361"/>
      <c r="K30" s="361"/>
      <c r="L30" s="361"/>
      <c r="M30" s="361"/>
      <c r="N30" s="361"/>
      <c r="O30" s="361"/>
      <c r="P30" s="361"/>
      <c r="Q30" s="361"/>
      <c r="R30" s="361"/>
      <c r="S30" s="361"/>
      <c r="T30" s="361"/>
      <c r="U30" s="361"/>
    </row>
    <row r="31" spans="1:21">
      <c r="A31" s="361"/>
      <c r="B31" s="361"/>
      <c r="C31" s="361"/>
      <c r="D31" s="361"/>
      <c r="E31" s="361"/>
      <c r="F31" s="361"/>
      <c r="G31" s="361"/>
      <c r="H31" s="361"/>
      <c r="I31" s="361"/>
      <c r="J31" s="361"/>
      <c r="K31" s="361"/>
      <c r="L31" s="361"/>
      <c r="M31" s="361"/>
      <c r="N31" s="361"/>
      <c r="O31" s="361"/>
      <c r="P31" s="361"/>
      <c r="Q31" s="361"/>
      <c r="R31" s="361"/>
      <c r="S31" s="361"/>
      <c r="T31" s="361"/>
      <c r="U31" s="361"/>
    </row>
    <row r="32" spans="1:21">
      <c r="A32" s="361"/>
      <c r="B32" s="361"/>
      <c r="C32" s="361"/>
      <c r="D32" s="361"/>
      <c r="E32" s="361"/>
      <c r="F32" s="361"/>
      <c r="G32" s="361"/>
      <c r="H32" s="361"/>
      <c r="I32" s="361"/>
      <c r="J32" s="361"/>
      <c r="K32" s="361"/>
      <c r="L32" s="361"/>
      <c r="M32" s="361"/>
      <c r="N32" s="361"/>
      <c r="O32" s="361"/>
      <c r="P32" s="361"/>
      <c r="Q32" s="361"/>
      <c r="R32" s="361"/>
      <c r="S32" s="361"/>
      <c r="T32" s="361"/>
      <c r="U32" s="361"/>
    </row>
    <row r="33" spans="1:21">
      <c r="A33" s="361"/>
      <c r="B33" s="361"/>
      <c r="C33" s="361"/>
      <c r="D33" s="361"/>
      <c r="E33" s="361"/>
      <c r="F33" s="361"/>
      <c r="G33" s="361"/>
      <c r="H33" s="361"/>
      <c r="I33" s="361"/>
      <c r="J33" s="361"/>
      <c r="K33" s="361"/>
      <c r="L33" s="361"/>
      <c r="M33" s="361"/>
      <c r="N33" s="361"/>
      <c r="O33" s="361"/>
      <c r="P33" s="361"/>
      <c r="Q33" s="361"/>
      <c r="R33" s="361"/>
      <c r="S33" s="361"/>
      <c r="T33" s="361"/>
      <c r="U33" s="361"/>
    </row>
    <row r="34" spans="1:21">
      <c r="A34" s="361"/>
      <c r="B34" s="361"/>
      <c r="C34" s="361"/>
      <c r="D34" s="361"/>
      <c r="E34" s="361"/>
      <c r="F34" s="361"/>
      <c r="G34" s="361"/>
      <c r="H34" s="361"/>
      <c r="I34" s="361"/>
      <c r="J34" s="361"/>
      <c r="K34" s="361"/>
      <c r="L34" s="361"/>
      <c r="M34" s="361"/>
      <c r="N34" s="361"/>
      <c r="O34" s="361"/>
      <c r="P34" s="361"/>
      <c r="Q34" s="361"/>
      <c r="R34" s="361"/>
      <c r="S34" s="361"/>
      <c r="T34" s="361"/>
      <c r="U34" s="361"/>
    </row>
    <row r="35" spans="1:21">
      <c r="A35" s="361"/>
      <c r="B35" s="361"/>
      <c r="C35" s="361"/>
      <c r="D35" s="361"/>
      <c r="E35" s="361"/>
      <c r="F35" s="361"/>
      <c r="G35" s="361"/>
      <c r="H35" s="361"/>
      <c r="I35" s="361"/>
      <c r="J35" s="361"/>
      <c r="K35" s="361"/>
      <c r="L35" s="361"/>
      <c r="M35" s="361"/>
      <c r="N35" s="361"/>
      <c r="O35" s="361"/>
      <c r="P35" s="361"/>
      <c r="Q35" s="361"/>
      <c r="R35" s="361"/>
      <c r="S35" s="361"/>
      <c r="T35" s="361"/>
      <c r="U35" s="361"/>
    </row>
    <row r="36" spans="1:21">
      <c r="A36" s="361"/>
      <c r="B36" s="361"/>
      <c r="C36" s="361"/>
      <c r="D36" s="361"/>
      <c r="E36" s="361"/>
      <c r="F36" s="361"/>
      <c r="G36" s="361"/>
      <c r="H36" s="361"/>
      <c r="I36" s="361"/>
      <c r="J36" s="361"/>
      <c r="K36" s="361"/>
      <c r="L36" s="361"/>
      <c r="M36" s="361"/>
      <c r="N36" s="361"/>
      <c r="O36" s="361"/>
      <c r="P36" s="361"/>
      <c r="Q36" s="361"/>
      <c r="R36" s="361"/>
      <c r="S36" s="361"/>
      <c r="T36" s="361"/>
      <c r="U36" s="361"/>
    </row>
    <row r="37" spans="1:21">
      <c r="A37" s="361"/>
      <c r="B37" s="361"/>
      <c r="C37" s="361"/>
      <c r="D37" s="361"/>
      <c r="E37" s="361"/>
      <c r="F37" s="361"/>
      <c r="G37" s="361"/>
      <c r="H37" s="361"/>
      <c r="I37" s="361"/>
      <c r="J37" s="361"/>
      <c r="K37" s="361"/>
      <c r="L37" s="361"/>
      <c r="M37" s="361"/>
      <c r="N37" s="361"/>
      <c r="O37" s="361"/>
      <c r="P37" s="361"/>
      <c r="Q37" s="361"/>
      <c r="R37" s="361"/>
      <c r="S37" s="361"/>
      <c r="T37" s="361"/>
      <c r="U37" s="361"/>
    </row>
    <row r="38" spans="1:21">
      <c r="A38" s="361"/>
      <c r="B38" s="361"/>
      <c r="C38" s="361"/>
      <c r="D38" s="361"/>
      <c r="E38" s="361"/>
      <c r="F38" s="361"/>
      <c r="G38" s="361"/>
      <c r="H38" s="361"/>
      <c r="I38" s="361"/>
      <c r="J38" s="361"/>
      <c r="K38" s="361"/>
      <c r="L38" s="361"/>
      <c r="M38" s="361"/>
      <c r="N38" s="361"/>
      <c r="O38" s="361"/>
      <c r="P38" s="361"/>
      <c r="Q38" s="361"/>
      <c r="R38" s="361"/>
      <c r="S38" s="361"/>
      <c r="T38" s="361"/>
      <c r="U38" s="361"/>
    </row>
    <row r="39" spans="1:21">
      <c r="A39" s="361"/>
      <c r="B39" s="361"/>
      <c r="C39" s="361"/>
      <c r="D39" s="361"/>
      <c r="E39" s="361"/>
      <c r="F39" s="361"/>
      <c r="G39" s="361"/>
      <c r="H39" s="361"/>
      <c r="I39" s="361"/>
      <c r="J39" s="361"/>
      <c r="K39" s="361"/>
      <c r="L39" s="361"/>
      <c r="M39" s="361"/>
      <c r="N39" s="361"/>
      <c r="O39" s="361"/>
      <c r="P39" s="361"/>
      <c r="Q39" s="361"/>
      <c r="R39" s="361"/>
      <c r="S39" s="361"/>
      <c r="T39" s="361"/>
      <c r="U39" s="361"/>
    </row>
    <row r="40" spans="1:21">
      <c r="A40" s="361"/>
      <c r="B40" s="361"/>
      <c r="C40" s="361"/>
      <c r="D40" s="361"/>
      <c r="E40" s="361"/>
      <c r="F40" s="361"/>
      <c r="G40" s="361"/>
      <c r="H40" s="361"/>
      <c r="I40" s="361"/>
      <c r="J40" s="361"/>
      <c r="K40" s="361"/>
      <c r="L40" s="361"/>
      <c r="M40" s="361"/>
      <c r="N40" s="361"/>
      <c r="O40" s="361"/>
      <c r="P40" s="361"/>
      <c r="Q40" s="361"/>
      <c r="R40" s="361"/>
      <c r="S40" s="361"/>
      <c r="T40" s="361"/>
      <c r="U40" s="361"/>
    </row>
    <row r="41" spans="1:21">
      <c r="A41" s="361"/>
      <c r="B41" s="361"/>
      <c r="C41" s="361"/>
      <c r="D41" s="361"/>
      <c r="E41" s="361"/>
      <c r="F41" s="361"/>
      <c r="G41" s="361"/>
      <c r="H41" s="361"/>
      <c r="I41" s="361"/>
      <c r="J41" s="361"/>
      <c r="K41" s="361"/>
      <c r="L41" s="361"/>
      <c r="M41" s="361"/>
      <c r="N41" s="361"/>
      <c r="O41" s="361"/>
      <c r="P41" s="361"/>
      <c r="Q41" s="361"/>
      <c r="R41" s="361"/>
      <c r="S41" s="361"/>
      <c r="T41" s="361"/>
      <c r="U41" s="361"/>
    </row>
    <row r="42" spans="1:21">
      <c r="A42" s="361"/>
      <c r="B42" s="361"/>
      <c r="C42" s="361"/>
      <c r="D42" s="361"/>
      <c r="E42" s="361"/>
      <c r="F42" s="361"/>
      <c r="G42" s="361"/>
      <c r="H42" s="361"/>
      <c r="I42" s="361"/>
      <c r="J42" s="361"/>
      <c r="K42" s="361"/>
      <c r="L42" s="361"/>
      <c r="M42" s="361"/>
      <c r="N42" s="361"/>
      <c r="O42" s="361"/>
      <c r="P42" s="361"/>
      <c r="Q42" s="361"/>
      <c r="R42" s="361"/>
      <c r="S42" s="361"/>
      <c r="T42" s="361"/>
      <c r="U42" s="361"/>
    </row>
    <row r="43" spans="1:21">
      <c r="A43" s="361"/>
      <c r="B43" s="361"/>
      <c r="C43" s="361"/>
      <c r="D43" s="361"/>
      <c r="E43" s="361"/>
      <c r="F43" s="361"/>
      <c r="G43" s="361"/>
      <c r="H43" s="361"/>
      <c r="I43" s="361"/>
      <c r="J43" s="361"/>
      <c r="K43" s="361"/>
      <c r="L43" s="361"/>
      <c r="M43" s="361"/>
      <c r="N43" s="361"/>
      <c r="O43" s="361"/>
      <c r="P43" s="361"/>
      <c r="Q43" s="361"/>
      <c r="R43" s="361"/>
      <c r="S43" s="361"/>
      <c r="T43" s="361"/>
      <c r="U43" s="361"/>
    </row>
    <row r="44" spans="1:21">
      <c r="A44" s="361"/>
      <c r="B44" s="361"/>
      <c r="C44" s="361"/>
      <c r="D44" s="361"/>
      <c r="E44" s="361"/>
      <c r="F44" s="361"/>
      <c r="G44" s="361"/>
      <c r="H44" s="361"/>
      <c r="I44" s="361"/>
      <c r="J44" s="361"/>
      <c r="K44" s="361"/>
      <c r="L44" s="361"/>
      <c r="M44" s="361"/>
      <c r="N44" s="361"/>
      <c r="O44" s="361"/>
      <c r="P44" s="361"/>
      <c r="Q44" s="361"/>
      <c r="R44" s="361"/>
      <c r="S44" s="361"/>
      <c r="T44" s="361"/>
      <c r="U44" s="361"/>
    </row>
    <row r="45" spans="1:21">
      <c r="A45" s="361"/>
      <c r="B45" s="361"/>
      <c r="C45" s="361"/>
      <c r="D45" s="361"/>
      <c r="E45" s="361"/>
      <c r="F45" s="361"/>
      <c r="G45" s="361"/>
      <c r="H45" s="361"/>
      <c r="I45" s="361"/>
      <c r="J45" s="361"/>
      <c r="K45" s="361"/>
      <c r="L45" s="361"/>
      <c r="M45" s="361"/>
      <c r="N45" s="361"/>
      <c r="O45" s="361"/>
      <c r="P45" s="361"/>
      <c r="Q45" s="361"/>
      <c r="R45" s="361"/>
      <c r="S45" s="361"/>
      <c r="T45" s="361"/>
      <c r="U45" s="361"/>
    </row>
    <row r="46" spans="1:21">
      <c r="A46" s="361"/>
      <c r="B46" s="361"/>
      <c r="C46" s="361"/>
      <c r="D46" s="361"/>
      <c r="E46" s="361"/>
      <c r="F46" s="361"/>
      <c r="G46" s="361"/>
      <c r="H46" s="361"/>
      <c r="I46" s="361"/>
      <c r="J46" s="361"/>
      <c r="K46" s="361"/>
      <c r="L46" s="361"/>
      <c r="M46" s="361"/>
      <c r="N46" s="361"/>
      <c r="O46" s="361"/>
      <c r="P46" s="361"/>
      <c r="Q46" s="361"/>
      <c r="R46" s="361"/>
      <c r="S46" s="361"/>
      <c r="T46" s="361"/>
      <c r="U46" s="361"/>
    </row>
    <row r="47" spans="1:21">
      <c r="A47" s="361"/>
      <c r="B47" s="361"/>
      <c r="C47" s="361"/>
      <c r="D47" s="361"/>
      <c r="E47" s="361"/>
      <c r="F47" s="361"/>
      <c r="G47" s="361"/>
      <c r="H47" s="361"/>
      <c r="I47" s="361"/>
      <c r="J47" s="361"/>
      <c r="K47" s="361"/>
      <c r="L47" s="361"/>
      <c r="M47" s="361"/>
      <c r="N47" s="361"/>
      <c r="O47" s="361"/>
      <c r="P47" s="361"/>
      <c r="Q47" s="361"/>
      <c r="R47" s="361"/>
      <c r="S47" s="361"/>
      <c r="T47" s="361"/>
      <c r="U47" s="361"/>
    </row>
    <row r="48" spans="1:21">
      <c r="A48" s="361"/>
      <c r="B48" s="361"/>
      <c r="C48" s="361"/>
      <c r="D48" s="361"/>
      <c r="E48" s="361"/>
      <c r="F48" s="361"/>
      <c r="G48" s="361"/>
      <c r="H48" s="361"/>
      <c r="I48" s="361"/>
      <c r="J48" s="361"/>
      <c r="K48" s="361"/>
      <c r="L48" s="361"/>
      <c r="M48" s="361"/>
      <c r="N48" s="361"/>
      <c r="O48" s="361"/>
      <c r="P48" s="361"/>
      <c r="Q48" s="361"/>
      <c r="R48" s="361"/>
      <c r="S48" s="361"/>
      <c r="T48" s="361"/>
      <c r="U48" s="361"/>
    </row>
    <row r="49" spans="1:21">
      <c r="A49" s="361"/>
      <c r="B49" s="361"/>
      <c r="C49" s="361"/>
      <c r="D49" s="361"/>
      <c r="E49" s="361"/>
      <c r="F49" s="361"/>
      <c r="G49" s="361"/>
      <c r="H49" s="361"/>
      <c r="I49" s="361"/>
      <c r="J49" s="361"/>
      <c r="K49" s="361"/>
      <c r="L49" s="361"/>
      <c r="M49" s="361"/>
      <c r="N49" s="361"/>
      <c r="O49" s="361"/>
      <c r="P49" s="361"/>
      <c r="Q49" s="361"/>
      <c r="R49" s="361"/>
      <c r="S49" s="361"/>
      <c r="T49" s="361"/>
      <c r="U49" s="361"/>
    </row>
    <row r="50" spans="1:21">
      <c r="A50" s="361"/>
      <c r="B50" s="361"/>
      <c r="C50" s="361"/>
      <c r="D50" s="361"/>
      <c r="E50" s="361"/>
      <c r="F50" s="361"/>
      <c r="G50" s="361"/>
      <c r="H50" s="361"/>
      <c r="I50" s="361"/>
      <c r="J50" s="361"/>
      <c r="K50" s="361"/>
      <c r="L50" s="361"/>
      <c r="M50" s="361"/>
      <c r="N50" s="361"/>
      <c r="O50" s="361"/>
      <c r="P50" s="361"/>
      <c r="Q50" s="361"/>
      <c r="R50" s="361"/>
      <c r="S50" s="361"/>
      <c r="T50" s="361"/>
      <c r="U50" s="361"/>
    </row>
    <row r="51" spans="1:21">
      <c r="A51" s="361"/>
      <c r="B51" s="361"/>
      <c r="C51" s="361"/>
      <c r="D51" s="361"/>
      <c r="E51" s="361"/>
      <c r="F51" s="361"/>
      <c r="G51" s="361"/>
      <c r="H51" s="361"/>
      <c r="I51" s="361"/>
      <c r="J51" s="361"/>
      <c r="K51" s="361"/>
      <c r="L51" s="361"/>
      <c r="M51" s="361"/>
      <c r="N51" s="361"/>
      <c r="O51" s="361"/>
      <c r="P51" s="361"/>
      <c r="Q51" s="361"/>
      <c r="R51" s="361"/>
      <c r="S51" s="361"/>
      <c r="T51" s="361"/>
      <c r="U51" s="361"/>
    </row>
    <row r="52" spans="1:21">
      <c r="A52" s="361"/>
      <c r="B52" s="361"/>
      <c r="C52" s="361"/>
      <c r="D52" s="361"/>
      <c r="E52" s="361"/>
      <c r="F52" s="361"/>
      <c r="G52" s="361"/>
      <c r="H52" s="361"/>
      <c r="I52" s="361"/>
      <c r="J52" s="361"/>
      <c r="K52" s="361"/>
      <c r="L52" s="361"/>
      <c r="M52" s="361"/>
      <c r="N52" s="361"/>
      <c r="O52" s="361"/>
      <c r="P52" s="361"/>
      <c r="Q52" s="361"/>
      <c r="R52" s="361"/>
      <c r="S52" s="361"/>
      <c r="T52" s="361"/>
      <c r="U52" s="361"/>
    </row>
    <row r="53" spans="1:21">
      <c r="A53" s="361"/>
      <c r="B53" s="361"/>
      <c r="C53" s="361"/>
      <c r="D53" s="361"/>
      <c r="E53" s="361"/>
      <c r="F53" s="361"/>
      <c r="G53" s="361"/>
      <c r="H53" s="361"/>
      <c r="I53" s="361"/>
      <c r="J53" s="361"/>
      <c r="K53" s="361"/>
      <c r="L53" s="361"/>
      <c r="M53" s="361"/>
      <c r="N53" s="361"/>
      <c r="O53" s="361"/>
      <c r="P53" s="361"/>
      <c r="Q53" s="361"/>
      <c r="R53" s="361"/>
      <c r="S53" s="361"/>
      <c r="T53" s="361"/>
      <c r="U53" s="361"/>
    </row>
    <row r="54" spans="1:21">
      <c r="A54" s="361"/>
      <c r="B54" s="361"/>
      <c r="C54" s="361"/>
      <c r="D54" s="361"/>
      <c r="E54" s="361"/>
      <c r="F54" s="361"/>
      <c r="G54" s="361"/>
      <c r="H54" s="361"/>
      <c r="I54" s="361"/>
      <c r="J54" s="361"/>
      <c r="K54" s="361"/>
      <c r="L54" s="361"/>
      <c r="M54" s="361"/>
      <c r="N54" s="361"/>
      <c r="O54" s="361"/>
      <c r="P54" s="361"/>
      <c r="Q54" s="361"/>
      <c r="R54" s="361"/>
      <c r="S54" s="361"/>
      <c r="T54" s="361"/>
      <c r="U54" s="361"/>
    </row>
    <row r="55" spans="1:21">
      <c r="A55" s="361"/>
      <c r="B55" s="361"/>
      <c r="C55" s="361"/>
      <c r="D55" s="361"/>
      <c r="E55" s="361"/>
      <c r="F55" s="361"/>
      <c r="G55" s="361"/>
      <c r="H55" s="361"/>
      <c r="I55" s="361"/>
      <c r="J55" s="361"/>
      <c r="K55" s="361"/>
      <c r="L55" s="361"/>
      <c r="M55" s="361"/>
      <c r="N55" s="361"/>
      <c r="O55" s="361"/>
      <c r="P55" s="361"/>
      <c r="Q55" s="361"/>
      <c r="R55" s="361"/>
      <c r="S55" s="361"/>
      <c r="T55" s="361"/>
      <c r="U55" s="361"/>
    </row>
    <row r="56" spans="1:21">
      <c r="A56" s="361"/>
      <c r="B56" s="361"/>
      <c r="C56" s="361"/>
      <c r="D56" s="361"/>
      <c r="E56" s="361"/>
      <c r="F56" s="361"/>
      <c r="G56" s="361"/>
      <c r="H56" s="361"/>
      <c r="I56" s="361"/>
      <c r="J56" s="361"/>
      <c r="K56" s="361"/>
      <c r="L56" s="361"/>
      <c r="M56" s="361"/>
      <c r="N56" s="361"/>
      <c r="O56" s="361"/>
      <c r="P56" s="361"/>
      <c r="Q56" s="361"/>
      <c r="R56" s="361"/>
      <c r="S56" s="361"/>
      <c r="T56" s="361"/>
      <c r="U56" s="361"/>
    </row>
    <row r="57" spans="1:21">
      <c r="A57" s="361"/>
      <c r="B57" s="361"/>
      <c r="C57" s="361"/>
      <c r="D57" s="361"/>
      <c r="E57" s="361"/>
      <c r="F57" s="361"/>
      <c r="G57" s="361"/>
      <c r="H57" s="361"/>
      <c r="I57" s="361"/>
      <c r="J57" s="361"/>
      <c r="K57" s="361"/>
      <c r="L57" s="361"/>
      <c r="M57" s="361"/>
      <c r="N57" s="361"/>
      <c r="O57" s="361"/>
      <c r="P57" s="361"/>
      <c r="Q57" s="361"/>
      <c r="R57" s="361"/>
      <c r="S57" s="361"/>
      <c r="T57" s="361"/>
      <c r="U57" s="361"/>
    </row>
    <row r="58" spans="1:21">
      <c r="A58" s="361"/>
      <c r="B58" s="361"/>
      <c r="C58" s="361"/>
      <c r="D58" s="361"/>
      <c r="E58" s="361"/>
      <c r="F58" s="361"/>
      <c r="G58" s="361"/>
      <c r="H58" s="361"/>
      <c r="I58" s="361"/>
      <c r="J58" s="361"/>
      <c r="K58" s="361"/>
      <c r="L58" s="361"/>
      <c r="M58" s="361"/>
      <c r="N58" s="361"/>
      <c r="O58" s="361"/>
      <c r="P58" s="361"/>
      <c r="Q58" s="361"/>
      <c r="R58" s="361"/>
      <c r="S58" s="361"/>
      <c r="T58" s="361"/>
      <c r="U58" s="361"/>
    </row>
    <row r="59" spans="1:21">
      <c r="A59" s="361"/>
      <c r="B59" s="361"/>
      <c r="C59" s="361"/>
      <c r="D59" s="361"/>
      <c r="E59" s="361"/>
      <c r="F59" s="361"/>
      <c r="G59" s="361"/>
      <c r="H59" s="361"/>
      <c r="I59" s="361"/>
      <c r="J59" s="361"/>
      <c r="K59" s="361"/>
      <c r="L59" s="361"/>
      <c r="M59" s="361"/>
      <c r="N59" s="361"/>
      <c r="O59" s="361"/>
      <c r="P59" s="361"/>
      <c r="Q59" s="361"/>
      <c r="R59" s="361"/>
      <c r="S59" s="361"/>
      <c r="T59" s="361"/>
      <c r="U59" s="361"/>
    </row>
    <row r="60" spans="1:21">
      <c r="A60" s="361"/>
      <c r="B60" s="361"/>
      <c r="C60" s="361"/>
      <c r="D60" s="361"/>
      <c r="E60" s="361"/>
      <c r="F60" s="361"/>
      <c r="G60" s="361"/>
      <c r="H60" s="361"/>
      <c r="I60" s="361"/>
      <c r="J60" s="361"/>
      <c r="K60" s="361"/>
      <c r="L60" s="361"/>
      <c r="M60" s="361"/>
      <c r="N60" s="361"/>
      <c r="O60" s="361"/>
      <c r="P60" s="361"/>
      <c r="Q60" s="361"/>
      <c r="R60" s="361"/>
      <c r="S60" s="361"/>
      <c r="T60" s="361"/>
      <c r="U60" s="361"/>
    </row>
    <row r="61" spans="1:21">
      <c r="A61" s="361"/>
      <c r="B61" s="361"/>
      <c r="C61" s="361"/>
      <c r="D61" s="361"/>
      <c r="E61" s="361"/>
      <c r="F61" s="361"/>
      <c r="G61" s="361"/>
      <c r="H61" s="361"/>
      <c r="I61" s="361"/>
      <c r="J61" s="361"/>
      <c r="K61" s="361"/>
      <c r="L61" s="361"/>
      <c r="M61" s="361"/>
      <c r="N61" s="361"/>
      <c r="O61" s="361"/>
      <c r="P61" s="361"/>
      <c r="Q61" s="361"/>
      <c r="R61" s="361"/>
      <c r="S61" s="361"/>
      <c r="T61" s="361"/>
      <c r="U61" s="361"/>
    </row>
    <row r="62" spans="1:21">
      <c r="A62" s="361"/>
      <c r="B62" s="361"/>
      <c r="C62" s="361"/>
      <c r="D62" s="361"/>
      <c r="E62" s="361"/>
      <c r="F62" s="361"/>
      <c r="G62" s="361"/>
      <c r="H62" s="361"/>
      <c r="I62" s="361"/>
      <c r="J62" s="361"/>
      <c r="K62" s="361"/>
      <c r="L62" s="361"/>
      <c r="M62" s="361"/>
      <c r="N62" s="361"/>
      <c r="O62" s="361"/>
      <c r="P62" s="361"/>
      <c r="Q62" s="361"/>
      <c r="R62" s="361"/>
      <c r="S62" s="361"/>
      <c r="T62" s="361"/>
      <c r="U62" s="361"/>
    </row>
    <row r="63" spans="1:21">
      <c r="A63" s="361"/>
      <c r="B63" s="361"/>
      <c r="C63" s="361"/>
      <c r="D63" s="361"/>
      <c r="E63" s="361"/>
      <c r="F63" s="361"/>
      <c r="G63" s="361"/>
      <c r="H63" s="361"/>
      <c r="I63" s="361"/>
      <c r="J63" s="361"/>
      <c r="K63" s="361"/>
      <c r="L63" s="361"/>
      <c r="M63" s="361"/>
      <c r="N63" s="361"/>
      <c r="O63" s="361"/>
      <c r="P63" s="361"/>
      <c r="Q63" s="361"/>
      <c r="R63" s="361"/>
      <c r="S63" s="361"/>
      <c r="T63" s="361"/>
      <c r="U63" s="361"/>
    </row>
    <row r="64" spans="1:21">
      <c r="A64" s="361"/>
      <c r="B64" s="361"/>
      <c r="C64" s="361"/>
      <c r="D64" s="361"/>
      <c r="E64" s="361"/>
      <c r="F64" s="361"/>
      <c r="G64" s="361"/>
      <c r="H64" s="361"/>
      <c r="I64" s="361"/>
      <c r="J64" s="361"/>
      <c r="K64" s="361"/>
      <c r="L64" s="361"/>
      <c r="M64" s="361"/>
      <c r="N64" s="361"/>
      <c r="O64" s="361"/>
      <c r="P64" s="361"/>
      <c r="Q64" s="361"/>
      <c r="R64" s="361"/>
      <c r="S64" s="361"/>
      <c r="T64" s="361"/>
      <c r="U64" s="361"/>
    </row>
    <row r="65" spans="1:21">
      <c r="A65" s="361"/>
      <c r="B65" s="361"/>
      <c r="C65" s="361"/>
      <c r="D65" s="361"/>
      <c r="E65" s="361"/>
      <c r="F65" s="361"/>
      <c r="G65" s="361"/>
      <c r="H65" s="361"/>
      <c r="I65" s="361"/>
      <c r="J65" s="361"/>
      <c r="K65" s="361"/>
      <c r="L65" s="361"/>
      <c r="M65" s="361"/>
      <c r="N65" s="361"/>
      <c r="O65" s="361"/>
      <c r="P65" s="361"/>
      <c r="Q65" s="361"/>
      <c r="R65" s="361"/>
      <c r="S65" s="361"/>
      <c r="T65" s="361"/>
      <c r="U65" s="361"/>
    </row>
    <row r="66" spans="1:21">
      <c r="A66" s="361"/>
      <c r="B66" s="361"/>
      <c r="C66" s="361"/>
      <c r="D66" s="361"/>
      <c r="E66" s="361"/>
      <c r="F66" s="361"/>
      <c r="G66" s="361"/>
      <c r="H66" s="361"/>
      <c r="I66" s="361"/>
      <c r="J66" s="361"/>
      <c r="K66" s="361"/>
      <c r="L66" s="361"/>
      <c r="M66" s="361"/>
      <c r="N66" s="361"/>
      <c r="O66" s="361"/>
      <c r="P66" s="361"/>
      <c r="Q66" s="361"/>
      <c r="R66" s="361"/>
      <c r="S66" s="361"/>
      <c r="T66" s="361"/>
      <c r="U66" s="361"/>
    </row>
    <row r="67" spans="1:21">
      <c r="A67" s="361"/>
      <c r="B67" s="361"/>
      <c r="C67" s="361"/>
      <c r="D67" s="361"/>
      <c r="E67" s="361"/>
      <c r="F67" s="361"/>
      <c r="G67" s="361"/>
      <c r="H67" s="361"/>
      <c r="I67" s="361"/>
      <c r="J67" s="361"/>
      <c r="K67" s="361"/>
      <c r="L67" s="361"/>
      <c r="M67" s="361"/>
      <c r="N67" s="361"/>
      <c r="O67" s="361"/>
      <c r="P67" s="361"/>
      <c r="Q67" s="361"/>
      <c r="R67" s="361"/>
      <c r="S67" s="361"/>
      <c r="T67" s="361"/>
      <c r="U67" s="361"/>
    </row>
    <row r="68" spans="1:21">
      <c r="A68" s="361"/>
      <c r="B68" s="361"/>
      <c r="C68" s="361"/>
      <c r="D68" s="361"/>
      <c r="E68" s="361"/>
      <c r="F68" s="361"/>
      <c r="G68" s="361"/>
      <c r="H68" s="361"/>
      <c r="I68" s="361"/>
      <c r="J68" s="361"/>
      <c r="K68" s="361"/>
      <c r="L68" s="361"/>
      <c r="M68" s="361"/>
      <c r="N68" s="361"/>
      <c r="O68" s="361"/>
      <c r="P68" s="361"/>
      <c r="Q68" s="361"/>
      <c r="R68" s="361"/>
      <c r="S68" s="361"/>
      <c r="T68" s="361"/>
      <c r="U68" s="361"/>
    </row>
    <row r="69" spans="1:21">
      <c r="A69" s="361"/>
      <c r="B69" s="361"/>
      <c r="C69" s="361"/>
      <c r="D69" s="361"/>
      <c r="E69" s="361"/>
      <c r="F69" s="361"/>
      <c r="G69" s="361"/>
      <c r="H69" s="361"/>
      <c r="I69" s="361"/>
      <c r="J69" s="361"/>
      <c r="K69" s="361"/>
      <c r="L69" s="361"/>
      <c r="M69" s="361"/>
      <c r="N69" s="361"/>
      <c r="O69" s="361"/>
      <c r="P69" s="361"/>
      <c r="Q69" s="361"/>
      <c r="R69" s="361"/>
      <c r="S69" s="361"/>
      <c r="T69" s="361"/>
      <c r="U69" s="361"/>
    </row>
    <row r="70" spans="1:21">
      <c r="A70" s="361"/>
      <c r="B70" s="361"/>
      <c r="C70" s="361"/>
      <c r="D70" s="361"/>
      <c r="E70" s="361"/>
      <c r="F70" s="361"/>
      <c r="G70" s="361"/>
      <c r="H70" s="361"/>
      <c r="I70" s="361"/>
      <c r="J70" s="361"/>
      <c r="K70" s="361"/>
      <c r="L70" s="361"/>
      <c r="M70" s="361"/>
      <c r="N70" s="361"/>
      <c r="O70" s="361"/>
      <c r="P70" s="361"/>
      <c r="Q70" s="361"/>
      <c r="R70" s="361"/>
      <c r="S70" s="361"/>
      <c r="T70" s="361"/>
      <c r="U70" s="361"/>
    </row>
    <row r="71" spans="1:21">
      <c r="A71" s="361"/>
      <c r="B71" s="361"/>
      <c r="C71" s="361"/>
      <c r="D71" s="361"/>
      <c r="E71" s="361"/>
      <c r="F71" s="361"/>
      <c r="G71" s="361"/>
      <c r="H71" s="361"/>
      <c r="I71" s="361"/>
      <c r="J71" s="361"/>
      <c r="K71" s="361"/>
      <c r="L71" s="361"/>
      <c r="M71" s="361"/>
      <c r="N71" s="361"/>
      <c r="O71" s="361"/>
      <c r="P71" s="361"/>
      <c r="Q71" s="361"/>
      <c r="R71" s="361"/>
      <c r="S71" s="361"/>
      <c r="T71" s="361"/>
      <c r="U71" s="361"/>
    </row>
    <row r="72" spans="1:21">
      <c r="A72" s="361"/>
      <c r="B72" s="361"/>
      <c r="C72" s="361"/>
      <c r="D72" s="361"/>
      <c r="E72" s="361"/>
      <c r="F72" s="361"/>
      <c r="G72" s="361"/>
      <c r="H72" s="361"/>
      <c r="I72" s="361"/>
      <c r="J72" s="361"/>
      <c r="K72" s="361"/>
      <c r="L72" s="361"/>
      <c r="M72" s="361"/>
      <c r="N72" s="361"/>
      <c r="O72" s="361"/>
      <c r="P72" s="361"/>
      <c r="Q72" s="361"/>
      <c r="R72" s="361"/>
      <c r="S72" s="361"/>
      <c r="T72" s="361"/>
      <c r="U72" s="361"/>
    </row>
    <row r="73" spans="1:21">
      <c r="A73" s="361"/>
      <c r="B73" s="361"/>
      <c r="C73" s="361"/>
      <c r="D73" s="361"/>
      <c r="E73" s="361"/>
      <c r="F73" s="361"/>
      <c r="G73" s="361"/>
      <c r="H73" s="361"/>
      <c r="I73" s="361"/>
      <c r="J73" s="361"/>
      <c r="K73" s="361"/>
      <c r="L73" s="361"/>
      <c r="M73" s="361"/>
      <c r="N73" s="361"/>
      <c r="O73" s="361"/>
      <c r="P73" s="361"/>
      <c r="Q73" s="361"/>
      <c r="R73" s="361"/>
      <c r="S73" s="361"/>
      <c r="T73" s="361"/>
      <c r="U73" s="361"/>
    </row>
    <row r="74" spans="1:21">
      <c r="A74" s="361"/>
      <c r="B74" s="361"/>
      <c r="C74" s="361"/>
      <c r="D74" s="361"/>
      <c r="E74" s="361"/>
      <c r="F74" s="361"/>
      <c r="G74" s="361"/>
      <c r="H74" s="361"/>
      <c r="I74" s="361"/>
      <c r="J74" s="361"/>
      <c r="K74" s="361"/>
      <c r="L74" s="361"/>
      <c r="M74" s="361"/>
      <c r="N74" s="361"/>
      <c r="O74" s="361"/>
      <c r="P74" s="361"/>
      <c r="Q74" s="361"/>
      <c r="R74" s="361"/>
      <c r="S74" s="361"/>
      <c r="T74" s="361"/>
      <c r="U74" s="361"/>
    </row>
    <row r="75" spans="1:21">
      <c r="A75" s="361"/>
      <c r="B75" s="361"/>
      <c r="C75" s="361"/>
      <c r="D75" s="361"/>
      <c r="E75" s="361"/>
      <c r="F75" s="361"/>
      <c r="G75" s="361"/>
      <c r="H75" s="361"/>
      <c r="I75" s="361"/>
      <c r="J75" s="361"/>
      <c r="K75" s="361"/>
      <c r="L75" s="361"/>
      <c r="M75" s="361"/>
      <c r="N75" s="361"/>
      <c r="O75" s="361"/>
      <c r="P75" s="361"/>
      <c r="Q75" s="361"/>
      <c r="R75" s="361"/>
      <c r="S75" s="361"/>
      <c r="T75" s="361"/>
      <c r="U75" s="361"/>
    </row>
    <row r="76" spans="1:21">
      <c r="A76" s="361"/>
      <c r="B76" s="361"/>
      <c r="C76" s="361"/>
      <c r="D76" s="361"/>
      <c r="E76" s="361"/>
      <c r="F76" s="361"/>
      <c r="G76" s="361"/>
      <c r="H76" s="361"/>
      <c r="I76" s="361"/>
      <c r="J76" s="361"/>
      <c r="K76" s="361"/>
      <c r="L76" s="361"/>
      <c r="M76" s="361"/>
      <c r="N76" s="361"/>
      <c r="O76" s="361"/>
      <c r="P76" s="361"/>
      <c r="Q76" s="361"/>
      <c r="R76" s="361"/>
      <c r="S76" s="361"/>
      <c r="T76" s="361"/>
      <c r="U76" s="361"/>
    </row>
    <row r="77" spans="1:21">
      <c r="A77" s="361"/>
      <c r="B77" s="361"/>
      <c r="C77" s="361"/>
      <c r="D77" s="361"/>
      <c r="E77" s="361"/>
      <c r="F77" s="361"/>
      <c r="G77" s="361"/>
      <c r="H77" s="361"/>
      <c r="I77" s="361"/>
      <c r="J77" s="361"/>
      <c r="K77" s="361"/>
      <c r="L77" s="361"/>
      <c r="M77" s="361"/>
      <c r="N77" s="361"/>
      <c r="O77" s="361"/>
      <c r="P77" s="361"/>
      <c r="Q77" s="361"/>
      <c r="R77" s="361"/>
      <c r="S77" s="361"/>
      <c r="T77" s="361"/>
      <c r="U77" s="361"/>
    </row>
    <row r="78" spans="1:21">
      <c r="A78" s="361"/>
      <c r="B78" s="361"/>
      <c r="C78" s="361"/>
      <c r="D78" s="361"/>
      <c r="E78" s="361"/>
      <c r="F78" s="361"/>
      <c r="G78" s="361"/>
      <c r="H78" s="361"/>
      <c r="I78" s="361"/>
      <c r="J78" s="361"/>
      <c r="K78" s="361"/>
      <c r="L78" s="361"/>
      <c r="M78" s="361"/>
      <c r="N78" s="361"/>
      <c r="O78" s="361"/>
      <c r="P78" s="361"/>
      <c r="Q78" s="361"/>
      <c r="R78" s="361"/>
      <c r="S78" s="361"/>
      <c r="T78" s="361"/>
      <c r="U78" s="36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31" sqref="B31"/>
    </sheetView>
  </sheetViews>
  <sheetFormatPr defaultColWidth="11" defaultRowHeight="15.75"/>
  <cols>
    <col min="1" max="1" width="15.125" bestFit="1" customWidth="1"/>
    <col min="2" max="2" width="16.625" bestFit="1" customWidth="1"/>
  </cols>
  <sheetData>
    <row r="1" spans="1:6" s="353" customFormat="1" ht="15">
      <c r="A1" s="360" t="s">
        <v>537</v>
      </c>
      <c r="B1" s="360"/>
      <c r="C1" s="360"/>
      <c r="D1" s="360"/>
      <c r="E1" s="360"/>
      <c r="F1" s="360"/>
    </row>
    <row r="2" spans="1:6" s="353" customFormat="1" ht="15">
      <c r="A2" s="360" t="s">
        <v>536</v>
      </c>
      <c r="B2" s="360"/>
      <c r="C2" s="360"/>
      <c r="D2" s="360"/>
      <c r="E2" s="360"/>
      <c r="F2" s="360"/>
    </row>
    <row r="3" spans="1:6" s="353" customFormat="1" ht="15"/>
    <row r="4" spans="1:6" s="353" customFormat="1" ht="15">
      <c r="B4" s="357"/>
    </row>
    <row r="5" spans="1:6" s="353" customFormat="1" ht="15">
      <c r="B5" s="357" t="s">
        <v>73</v>
      </c>
      <c r="C5" s="359"/>
      <c r="D5" s="359"/>
    </row>
    <row r="6" spans="1:6" s="353" customFormat="1" ht="15">
      <c r="B6" s="357" t="s">
        <v>74</v>
      </c>
      <c r="C6" s="356" t="s">
        <v>541</v>
      </c>
      <c r="D6" s="356"/>
    </row>
    <row r="7" spans="1:6" s="353" customFormat="1" ht="15">
      <c r="B7" s="357" t="s">
        <v>75</v>
      </c>
    </row>
    <row r="8" spans="1:6" s="353" customFormat="1" ht="15">
      <c r="B8" s="357" t="s">
        <v>76</v>
      </c>
      <c r="C8" s="356"/>
      <c r="D8" s="356"/>
    </row>
    <row r="9" spans="1:6" s="353" customFormat="1" ht="15">
      <c r="B9" s="357" t="s">
        <v>77</v>
      </c>
      <c r="C9" s="358"/>
      <c r="D9" s="358"/>
    </row>
    <row r="10" spans="1:6" s="353" customFormat="1" ht="15">
      <c r="B10" s="357" t="s">
        <v>78</v>
      </c>
      <c r="C10" s="356"/>
      <c r="D10" s="356"/>
    </row>
    <row r="11" spans="1:6" s="353" customFormat="1" ht="15">
      <c r="B11" s="357" t="s">
        <v>79</v>
      </c>
      <c r="C11" s="356"/>
      <c r="D11" s="356"/>
    </row>
    <row r="12" spans="1:6" s="353" customFormat="1" ht="15">
      <c r="B12" s="357"/>
      <c r="C12" s="356"/>
      <c r="D12" s="356"/>
    </row>
    <row r="13" spans="1:6" s="353" customFormat="1" ht="15">
      <c r="B13" s="357" t="s">
        <v>83</v>
      </c>
      <c r="C13" s="356"/>
      <c r="D13" s="356"/>
    </row>
    <row r="14" spans="1:6" s="353" customFormat="1" ht="15">
      <c r="B14" s="357"/>
      <c r="C14" s="356"/>
      <c r="D14" s="356"/>
    </row>
    <row r="15" spans="1:6" s="353" customFormat="1" ht="15">
      <c r="C15" s="356"/>
      <c r="D15" s="356"/>
    </row>
    <row r="16" spans="1:6" s="353" customFormat="1" ht="15"/>
    <row r="17" spans="1:9" s="353" customFormat="1" ht="15"/>
    <row r="18" spans="1:9" s="353" customFormat="1" ht="18.75">
      <c r="E18" s="355" t="s">
        <v>534</v>
      </c>
      <c r="F18" s="354" t="s">
        <v>548</v>
      </c>
      <c r="G18" s="354"/>
      <c r="H18" s="354"/>
      <c r="I18" s="354"/>
    </row>
    <row r="19" spans="1:9" s="353" customFormat="1" ht="18.75">
      <c r="F19" s="363" t="s">
        <v>547</v>
      </c>
      <c r="G19" s="354"/>
      <c r="H19" s="354"/>
      <c r="I19" s="354"/>
    </row>
    <row r="20" spans="1:9" s="353" customFormat="1" ht="18.75">
      <c r="F20" s="363" t="s">
        <v>546</v>
      </c>
    </row>
    <row r="21" spans="1:9">
      <c r="A21" t="s">
        <v>545</v>
      </c>
      <c r="B21" s="362" t="s">
        <v>544</v>
      </c>
      <c r="C21" t="s">
        <v>543</v>
      </c>
    </row>
    <row r="22" spans="1:9">
      <c r="C22" t="s">
        <v>542</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N42"/>
  <sheetViews>
    <sheetView workbookViewId="0">
      <selection activeCell="D37" sqref="D37"/>
    </sheetView>
  </sheetViews>
  <sheetFormatPr defaultColWidth="11.5" defaultRowHeight="15"/>
  <cols>
    <col min="1" max="1" width="11.5" style="51"/>
    <col min="2" max="2" width="34.125" style="51" customWidth="1"/>
    <col min="3" max="3" width="14.625" style="52" customWidth="1"/>
    <col min="4" max="4" width="16.125" style="51" customWidth="1"/>
    <col min="5" max="16384" width="11.5" style="51"/>
  </cols>
  <sheetData>
    <row r="2" spans="2:14">
      <c r="B2" s="53" t="s">
        <v>318</v>
      </c>
    </row>
    <row r="3" spans="2:14">
      <c r="B3" s="53" t="s">
        <v>319</v>
      </c>
    </row>
    <row r="5" spans="2:14" s="277" customFormat="1" ht="18.75">
      <c r="B5" s="275" t="s">
        <v>320</v>
      </c>
      <c r="C5" s="286" t="str">
        <f>'Master sheet'!C46</f>
        <v>PYGB knockdown in the NSCLC cell line PC9</v>
      </c>
    </row>
    <row r="6" spans="2:14" ht="18.75">
      <c r="B6" s="278" t="s">
        <v>176</v>
      </c>
      <c r="C6" s="286">
        <f>'Master sheet'!D32</f>
        <v>0</v>
      </c>
      <c r="D6" s="277"/>
      <c r="E6" s="277"/>
      <c r="F6" s="277"/>
      <c r="G6" s="277"/>
      <c r="H6" s="277"/>
      <c r="I6" s="277"/>
      <c r="J6" s="277"/>
      <c r="K6" s="277"/>
      <c r="L6" s="277"/>
      <c r="M6" s="277"/>
    </row>
    <row r="7" spans="2:14" ht="18.75">
      <c r="B7" s="277"/>
      <c r="C7" s="278"/>
      <c r="D7" s="277"/>
      <c r="E7" s="277"/>
      <c r="F7" s="277"/>
      <c r="G7" s="277"/>
      <c r="H7" s="277"/>
      <c r="I7" s="277"/>
      <c r="J7" s="277"/>
      <c r="K7" s="277"/>
      <c r="L7" s="277"/>
      <c r="M7" s="277"/>
    </row>
    <row r="8" spans="2:14" ht="18.75">
      <c r="B8" s="277" t="s">
        <v>321</v>
      </c>
      <c r="C8" s="275"/>
      <c r="D8" s="277"/>
      <c r="E8" s="277" t="s">
        <v>177</v>
      </c>
      <c r="F8" s="277"/>
      <c r="G8" s="277"/>
      <c r="H8" s="277" t="s">
        <v>28</v>
      </c>
      <c r="I8" s="277"/>
      <c r="J8" s="277"/>
      <c r="K8" s="277" t="s">
        <v>178</v>
      </c>
      <c r="L8" s="277"/>
      <c r="M8" s="277"/>
    </row>
    <row r="9" spans="2:14" ht="18.75">
      <c r="B9" s="277"/>
      <c r="C9" s="275"/>
      <c r="D9" s="275" t="s">
        <v>322</v>
      </c>
      <c r="E9" s="57" t="s">
        <v>265</v>
      </c>
      <c r="F9" s="57" t="s">
        <v>264</v>
      </c>
      <c r="G9" s="57"/>
      <c r="H9" s="58" t="s">
        <v>265</v>
      </c>
      <c r="I9" s="58" t="s">
        <v>264</v>
      </c>
      <c r="J9" s="58"/>
      <c r="K9" s="59" t="s">
        <v>265</v>
      </c>
      <c r="L9" s="59" t="s">
        <v>264</v>
      </c>
      <c r="M9" s="59"/>
    </row>
    <row r="10" spans="2:14" ht="18.75">
      <c r="B10" s="280" t="s">
        <v>179</v>
      </c>
      <c r="C10" s="277" t="s">
        <v>180</v>
      </c>
      <c r="D10" s="275" t="s">
        <v>181</v>
      </c>
      <c r="E10" s="57">
        <v>1</v>
      </c>
      <c r="F10" s="57">
        <v>1</v>
      </c>
      <c r="G10" s="57"/>
      <c r="H10" s="58">
        <v>2</v>
      </c>
      <c r="I10" s="58">
        <v>2</v>
      </c>
      <c r="J10" s="58"/>
      <c r="K10" s="59">
        <v>2</v>
      </c>
      <c r="L10" s="59">
        <v>2</v>
      </c>
      <c r="M10" s="59"/>
    </row>
    <row r="11" spans="2:14" ht="18.75">
      <c r="B11" s="275" t="s">
        <v>182</v>
      </c>
      <c r="C11" s="277" t="s">
        <v>263</v>
      </c>
      <c r="D11" s="275" t="s">
        <v>181</v>
      </c>
      <c r="E11" s="57">
        <v>1</v>
      </c>
      <c r="F11" s="57">
        <v>1</v>
      </c>
      <c r="G11" s="57"/>
      <c r="H11" s="58">
        <v>2</v>
      </c>
      <c r="I11" s="58">
        <v>2</v>
      </c>
      <c r="J11" s="58"/>
      <c r="K11" s="59">
        <v>2</v>
      </c>
      <c r="L11" s="59">
        <v>2</v>
      </c>
      <c r="M11" s="59"/>
    </row>
    <row r="12" spans="2:14" ht="18.75">
      <c r="B12" s="275" t="s">
        <v>183</v>
      </c>
      <c r="C12" s="276" t="s">
        <v>262</v>
      </c>
      <c r="D12" s="275" t="s">
        <v>181</v>
      </c>
      <c r="E12" s="57">
        <v>1</v>
      </c>
      <c r="F12" s="57">
        <v>1</v>
      </c>
      <c r="G12" s="57"/>
      <c r="H12" s="58">
        <v>2</v>
      </c>
      <c r="I12" s="58">
        <v>2</v>
      </c>
      <c r="J12" s="58"/>
      <c r="K12" s="59">
        <v>2</v>
      </c>
      <c r="L12" s="59">
        <v>2</v>
      </c>
      <c r="M12" s="59"/>
    </row>
    <row r="13" spans="2:14" ht="18.75">
      <c r="B13" s="277"/>
      <c r="C13" s="275"/>
      <c r="D13" s="275" t="s">
        <v>184</v>
      </c>
      <c r="E13" s="57">
        <f t="shared" ref="E13:M13" si="0">SUM(E10:E12)</f>
        <v>3</v>
      </c>
      <c r="F13" s="57">
        <f t="shared" si="0"/>
        <v>3</v>
      </c>
      <c r="G13" s="57">
        <f t="shared" si="0"/>
        <v>0</v>
      </c>
      <c r="H13" s="58">
        <f t="shared" si="0"/>
        <v>6</v>
      </c>
      <c r="I13" s="58">
        <f t="shared" si="0"/>
        <v>6</v>
      </c>
      <c r="J13" s="58">
        <f t="shared" si="0"/>
        <v>0</v>
      </c>
      <c r="K13" s="59">
        <f t="shared" si="0"/>
        <v>6</v>
      </c>
      <c r="L13" s="59">
        <f t="shared" si="0"/>
        <v>6</v>
      </c>
      <c r="M13" s="59">
        <f t="shared" si="0"/>
        <v>0</v>
      </c>
    </row>
    <row r="14" spans="2:14" ht="18.75">
      <c r="B14" s="277"/>
      <c r="C14" s="275"/>
      <c r="D14" s="275" t="s">
        <v>185</v>
      </c>
      <c r="E14" s="54">
        <f>SUM(E13:G13)</f>
        <v>6</v>
      </c>
      <c r="F14" s="54"/>
      <c r="G14" s="54"/>
      <c r="H14" s="55">
        <f>SUM(H13:J13)</f>
        <v>12</v>
      </c>
      <c r="I14" s="55"/>
      <c r="J14" s="55"/>
      <c r="K14" s="56">
        <f>SUM(K13:M13)</f>
        <v>12</v>
      </c>
      <c r="L14" s="56"/>
      <c r="M14" s="56"/>
    </row>
    <row r="15" spans="2:14" ht="18.75">
      <c r="B15" s="277"/>
      <c r="C15" s="275"/>
      <c r="D15" s="275" t="s">
        <v>186</v>
      </c>
      <c r="E15" s="54">
        <v>8</v>
      </c>
      <c r="F15" s="54"/>
      <c r="G15" s="54"/>
      <c r="H15" s="55">
        <v>8</v>
      </c>
      <c r="I15" s="55"/>
      <c r="J15" s="55"/>
      <c r="K15" s="56">
        <v>8</v>
      </c>
      <c r="L15" s="56"/>
      <c r="M15" s="56"/>
    </row>
    <row r="16" spans="2:14" ht="18.75">
      <c r="B16" s="277"/>
      <c r="C16" s="275"/>
      <c r="D16" s="275" t="s">
        <v>187</v>
      </c>
      <c r="E16" s="54">
        <f>E15*E14</f>
        <v>48</v>
      </c>
      <c r="F16" s="54"/>
      <c r="G16" s="54"/>
      <c r="H16" s="55">
        <f>H15*H14</f>
        <v>96</v>
      </c>
      <c r="I16" s="55"/>
      <c r="J16" s="55"/>
      <c r="K16" s="56">
        <f>K15*K14</f>
        <v>96</v>
      </c>
      <c r="L16" s="56"/>
      <c r="M16" s="56"/>
      <c r="N16" s="51" t="s">
        <v>323</v>
      </c>
    </row>
    <row r="17" spans="2:14" ht="18.75">
      <c r="B17" s="277"/>
      <c r="C17" s="275"/>
      <c r="D17" s="275"/>
      <c r="E17" s="54"/>
      <c r="F17" s="54"/>
      <c r="G17" s="54"/>
      <c r="H17" s="55"/>
      <c r="I17" s="55"/>
      <c r="J17" s="55"/>
      <c r="K17" s="56"/>
      <c r="L17" s="56"/>
      <c r="M17" s="56"/>
    </row>
    <row r="18" spans="2:14" ht="18.75">
      <c r="B18" s="277"/>
      <c r="C18" s="275"/>
      <c r="D18" s="275" t="s">
        <v>188</v>
      </c>
      <c r="E18" s="54">
        <v>1.05</v>
      </c>
      <c r="F18" s="54"/>
      <c r="G18" s="54"/>
      <c r="H18" s="55">
        <v>1.05</v>
      </c>
      <c r="I18" s="55"/>
      <c r="J18" s="55"/>
      <c r="K18" s="56">
        <v>1.05</v>
      </c>
      <c r="L18" s="56"/>
      <c r="M18" s="56"/>
    </row>
    <row r="19" spans="2:14" ht="18.75">
      <c r="B19" s="277"/>
      <c r="C19" s="275"/>
      <c r="D19" s="275" t="s">
        <v>189</v>
      </c>
      <c r="E19" s="54">
        <f>E16*E18</f>
        <v>50.400000000000006</v>
      </c>
      <c r="F19" s="54"/>
      <c r="G19" s="54"/>
      <c r="H19" s="55">
        <f>H16*H18</f>
        <v>100.80000000000001</v>
      </c>
      <c r="I19" s="55"/>
      <c r="J19" s="55"/>
      <c r="K19" s="56">
        <f>K16*K18</f>
        <v>100.80000000000001</v>
      </c>
      <c r="L19" s="56"/>
      <c r="M19" s="56"/>
    </row>
    <row r="20" spans="2:14" ht="18.75">
      <c r="B20" s="277"/>
      <c r="C20" s="275"/>
      <c r="D20" s="275"/>
      <c r="E20" s="54"/>
      <c r="F20" s="54"/>
      <c r="G20" s="54"/>
      <c r="H20" s="55"/>
      <c r="I20" s="55"/>
      <c r="J20" s="55"/>
      <c r="K20" s="56"/>
      <c r="L20" s="56"/>
      <c r="M20" s="56"/>
    </row>
    <row r="21" spans="2:14" ht="37.5">
      <c r="B21" s="277" t="s">
        <v>324</v>
      </c>
      <c r="C21" s="281" t="s">
        <v>190</v>
      </c>
      <c r="D21" s="281" t="s">
        <v>191</v>
      </c>
      <c r="E21" s="54" t="s">
        <v>325</v>
      </c>
      <c r="F21" s="54"/>
      <c r="G21" s="54"/>
      <c r="H21" s="55" t="s">
        <v>326</v>
      </c>
      <c r="I21" s="55"/>
      <c r="J21" s="55"/>
      <c r="K21" s="56" t="s">
        <v>327</v>
      </c>
      <c r="L21" s="56"/>
      <c r="M21" s="56"/>
    </row>
    <row r="22" spans="2:14" ht="18" customHeight="1">
      <c r="B22" s="282" t="s">
        <v>192</v>
      </c>
      <c r="C22" s="283">
        <v>100</v>
      </c>
      <c r="D22" s="284"/>
      <c r="E22" s="60">
        <f>E19-(SUM(E23:E31))</f>
        <v>43.948800000000006</v>
      </c>
      <c r="F22" s="60"/>
      <c r="G22" s="60"/>
      <c r="H22" s="61">
        <f>H19-(SUM(H23:H31))</f>
        <v>87.897600000000011</v>
      </c>
      <c r="I22" s="61"/>
      <c r="J22" s="61"/>
      <c r="K22" s="62">
        <f>K19-(SUM(K23:K31))</f>
        <v>87.897600000000011</v>
      </c>
      <c r="L22" s="62"/>
      <c r="M22" s="59"/>
    </row>
    <row r="23" spans="2:14" ht="18.75">
      <c r="B23" s="279" t="s">
        <v>193</v>
      </c>
      <c r="C23" s="283">
        <v>100</v>
      </c>
      <c r="D23" s="284">
        <v>10</v>
      </c>
      <c r="E23" s="60">
        <f>E$19*$D23/$C23</f>
        <v>5.0400000000000009</v>
      </c>
      <c r="F23" s="60"/>
      <c r="G23" s="60"/>
      <c r="H23" s="61">
        <f>H$19*$D23/$C23</f>
        <v>10.080000000000002</v>
      </c>
      <c r="I23" s="61"/>
      <c r="J23" s="61"/>
      <c r="K23" s="62">
        <f>K$19*$D23/$C23</f>
        <v>10.080000000000002</v>
      </c>
      <c r="L23" s="62"/>
      <c r="M23" s="59"/>
    </row>
    <row r="24" spans="2:14" ht="18.75">
      <c r="B24" s="279" t="s">
        <v>194</v>
      </c>
      <c r="C24" s="283">
        <v>25</v>
      </c>
      <c r="D24" s="284">
        <v>0.2</v>
      </c>
      <c r="E24" s="60">
        <f t="shared" ref="E24:K31" si="1">E$19*$D24/$C24</f>
        <v>0.40320000000000006</v>
      </c>
      <c r="F24" s="60"/>
      <c r="G24" s="60"/>
      <c r="H24" s="61"/>
      <c r="I24" s="61"/>
      <c r="J24" s="61"/>
      <c r="K24" s="62">
        <f t="shared" si="1"/>
        <v>0.80640000000000012</v>
      </c>
      <c r="L24" s="62"/>
      <c r="M24" s="59"/>
      <c r="N24" s="285" t="s">
        <v>468</v>
      </c>
    </row>
    <row r="25" spans="2:14" ht="18.75">
      <c r="B25" s="279" t="s">
        <v>195</v>
      </c>
      <c r="C25" s="283">
        <v>25</v>
      </c>
      <c r="D25" s="284">
        <v>0.2</v>
      </c>
      <c r="E25" s="60"/>
      <c r="F25" s="60"/>
      <c r="G25" s="60"/>
      <c r="H25" s="61">
        <f t="shared" si="1"/>
        <v>0.80640000000000012</v>
      </c>
      <c r="I25" s="61"/>
      <c r="J25" s="61"/>
      <c r="K25" s="62"/>
      <c r="L25" s="62"/>
      <c r="M25" s="59"/>
      <c r="N25" s="285" t="s">
        <v>469</v>
      </c>
    </row>
    <row r="26" spans="2:14" ht="18.75">
      <c r="B26" s="279" t="s">
        <v>196</v>
      </c>
      <c r="C26" s="283">
        <v>200</v>
      </c>
      <c r="D26" s="284">
        <v>2</v>
      </c>
      <c r="E26" s="60">
        <f t="shared" si="1"/>
        <v>0.504</v>
      </c>
      <c r="F26" s="60"/>
      <c r="G26" s="60"/>
      <c r="H26" s="61">
        <f t="shared" si="1"/>
        <v>1.008</v>
      </c>
      <c r="I26" s="61"/>
      <c r="J26" s="61"/>
      <c r="K26" s="62"/>
      <c r="L26" s="62"/>
      <c r="M26" s="59"/>
    </row>
    <row r="27" spans="2:14" ht="18.75">
      <c r="B27" s="279" t="s">
        <v>197</v>
      </c>
      <c r="C27" s="283">
        <v>200</v>
      </c>
      <c r="D27" s="284">
        <v>2</v>
      </c>
      <c r="E27" s="60"/>
      <c r="F27" s="60"/>
      <c r="G27" s="60"/>
      <c r="H27" s="61"/>
      <c r="I27" s="61"/>
      <c r="J27" s="61"/>
      <c r="K27" s="62">
        <f t="shared" si="1"/>
        <v>1.008</v>
      </c>
      <c r="L27" s="62"/>
      <c r="M27" s="59"/>
    </row>
    <row r="28" spans="2:14" ht="18.75">
      <c r="B28" s="279" t="s">
        <v>198</v>
      </c>
      <c r="C28" s="283">
        <v>100</v>
      </c>
      <c r="D28" s="284">
        <v>1</v>
      </c>
      <c r="E28" s="60">
        <f t="shared" si="1"/>
        <v>0.504</v>
      </c>
      <c r="F28" s="60"/>
      <c r="G28" s="60"/>
      <c r="H28" s="61">
        <f t="shared" si="1"/>
        <v>1.008</v>
      </c>
      <c r="I28" s="61"/>
      <c r="J28" s="61"/>
      <c r="K28" s="62">
        <f t="shared" si="1"/>
        <v>1.008</v>
      </c>
      <c r="L28" s="62"/>
      <c r="M28" s="59"/>
    </row>
    <row r="29" spans="2:14" ht="18.75">
      <c r="B29" s="279" t="s">
        <v>261</v>
      </c>
      <c r="C29" s="283">
        <v>100</v>
      </c>
      <c r="D29" s="284">
        <v>0</v>
      </c>
      <c r="E29" s="60">
        <f t="shared" si="1"/>
        <v>0</v>
      </c>
      <c r="F29" s="60"/>
      <c r="G29" s="60"/>
      <c r="H29" s="61">
        <f t="shared" si="1"/>
        <v>0</v>
      </c>
      <c r="I29" s="61"/>
      <c r="J29" s="61"/>
      <c r="K29" s="62">
        <f t="shared" si="1"/>
        <v>0</v>
      </c>
      <c r="L29" s="62"/>
      <c r="M29" s="59"/>
    </row>
    <row r="30" spans="2:14" ht="18.75">
      <c r="B30" s="279" t="s">
        <v>260</v>
      </c>
      <c r="C30" s="283">
        <v>100</v>
      </c>
      <c r="D30" s="284">
        <v>0</v>
      </c>
      <c r="E30" s="60">
        <f t="shared" si="1"/>
        <v>0</v>
      </c>
      <c r="F30" s="60"/>
      <c r="G30" s="60"/>
      <c r="H30" s="61">
        <f t="shared" si="1"/>
        <v>0</v>
      </c>
      <c r="I30" s="61"/>
      <c r="J30" s="61"/>
      <c r="K30" s="62">
        <f t="shared" si="1"/>
        <v>0</v>
      </c>
      <c r="L30" s="62"/>
      <c r="M30" s="59"/>
    </row>
    <row r="31" spans="2:14" ht="18.75">
      <c r="B31" s="279" t="s">
        <v>328</v>
      </c>
      <c r="C31" s="283">
        <v>100</v>
      </c>
      <c r="D31" s="284">
        <v>0</v>
      </c>
      <c r="E31" s="60">
        <f t="shared" si="1"/>
        <v>0</v>
      </c>
      <c r="F31" s="60"/>
      <c r="G31" s="60"/>
      <c r="H31" s="61">
        <f t="shared" si="1"/>
        <v>0</v>
      </c>
      <c r="I31" s="61"/>
      <c r="J31" s="61"/>
      <c r="K31" s="62">
        <f t="shared" si="1"/>
        <v>0</v>
      </c>
      <c r="L31" s="62"/>
      <c r="M31" s="59"/>
    </row>
    <row r="33" spans="2:3">
      <c r="B33" s="274" t="str">
        <f>'Master sheet'!B32</f>
        <v xml:space="preserve">1X DMEM+NaHCO3 </v>
      </c>
      <c r="C33" s="51"/>
    </row>
    <row r="34" spans="2:3">
      <c r="B34" s="274" t="str">
        <f>'Master sheet'!B33</f>
        <v>10% dialyzed exosome-free FBS</v>
      </c>
      <c r="C34" s="51"/>
    </row>
    <row r="35" spans="2:3">
      <c r="B35" s="274" t="str">
        <f>'Master sheet'!B34</f>
        <v xml:space="preserve">0.45 % glucose </v>
      </c>
      <c r="C35" s="51"/>
    </row>
    <row r="36" spans="2:3">
      <c r="B36" s="274" t="str">
        <f>'Master sheet'!B35</f>
        <v>2 mM glutamine (unlabeled)</v>
      </c>
      <c r="C36" s="51"/>
    </row>
    <row r="37" spans="2:3">
      <c r="B37" s="274" t="str">
        <f>'Master sheet'!B36</f>
        <v>1X Pen/Strep</v>
      </c>
      <c r="C37" s="51"/>
    </row>
    <row r="38" spans="2:3">
      <c r="B38" s="274">
        <f>'Master sheet'!B37</f>
        <v>0</v>
      </c>
      <c r="C38" s="51"/>
    </row>
    <row r="39" spans="2:3">
      <c r="B39" s="274">
        <f>'Master sheet'!B38</f>
        <v>0</v>
      </c>
      <c r="C39" s="51"/>
    </row>
    <row r="40" spans="2:3">
      <c r="B40" s="274">
        <f>'Master sheet'!B39</f>
        <v>0</v>
      </c>
    </row>
    <row r="41" spans="2:3">
      <c r="B41" s="274">
        <f>'Master sheet'!B40</f>
        <v>0</v>
      </c>
    </row>
    <row r="42" spans="2:3">
      <c r="B42" s="274">
        <f>'Master sheet'!B41</f>
        <v>0</v>
      </c>
    </row>
  </sheetData>
  <pageMargins left="0.7" right="0.7" top="0.75" bottom="0.75" header="0.3" footer="0.3"/>
  <pageSetup scale="74"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S829"/>
  <sheetViews>
    <sheetView topLeftCell="A124" workbookViewId="0">
      <selection activeCell="C132" sqref="C132"/>
    </sheetView>
  </sheetViews>
  <sheetFormatPr defaultColWidth="10.875" defaultRowHeight="15.75"/>
  <cols>
    <col min="1" max="1" width="8.625" style="75" customWidth="1"/>
    <col min="2" max="2" width="28.875" style="75" customWidth="1"/>
    <col min="3" max="3" width="62.625" style="75" customWidth="1"/>
    <col min="4" max="4" width="20" style="75" customWidth="1"/>
    <col min="5" max="5" width="16.5" style="75" customWidth="1"/>
    <col min="6" max="6" width="14.125" style="75" customWidth="1"/>
    <col min="7" max="7" width="18.625" style="75" customWidth="1"/>
    <col min="8" max="8" width="15.5" style="75" customWidth="1"/>
    <col min="9" max="9" width="19.5" style="75" customWidth="1"/>
    <col min="10" max="10" width="15.125" style="75" customWidth="1"/>
    <col min="11" max="11" width="28.5" style="75" customWidth="1"/>
    <col min="12" max="12" width="18.625" style="75" customWidth="1"/>
    <col min="13" max="13" width="23.625" style="75" customWidth="1"/>
    <col min="14" max="14" width="18.5" style="75" customWidth="1"/>
    <col min="15" max="15" width="20.875" style="75" customWidth="1"/>
    <col min="16" max="16" width="16.125" style="75" customWidth="1"/>
    <col min="17" max="17" width="17.125" style="75" customWidth="1"/>
    <col min="18" max="18" width="17.875" style="75" customWidth="1"/>
    <col min="19" max="19" width="33.375" style="75" customWidth="1"/>
    <col min="20" max="20" width="17.125" style="75" customWidth="1"/>
    <col min="21" max="24" width="10.875" style="75"/>
    <col min="25" max="25" width="14.625" style="75" customWidth="1"/>
    <col min="26" max="27" width="10.875" style="75"/>
    <col min="28" max="28" width="14.375" style="75" customWidth="1"/>
    <col min="29" max="30" width="10.875" style="75"/>
    <col min="31" max="31" width="16.625" style="75" customWidth="1"/>
    <col min="32" max="16384" width="10.875" style="75"/>
  </cols>
  <sheetData>
    <row r="1" spans="2:12">
      <c r="B1" s="73"/>
      <c r="C1" s="74"/>
      <c r="F1" s="76"/>
      <c r="G1" s="77"/>
      <c r="H1" s="77"/>
      <c r="I1" s="77"/>
    </row>
    <row r="2" spans="2:12" s="84" customFormat="1">
      <c r="B2" s="78" t="s">
        <v>202</v>
      </c>
      <c r="C2" s="79" t="s">
        <v>203</v>
      </c>
      <c r="D2" s="80"/>
      <c r="E2" s="81"/>
      <c r="F2" s="81"/>
      <c r="G2" s="266" t="s">
        <v>479</v>
      </c>
      <c r="H2" s="267"/>
      <c r="I2" s="266" t="s">
        <v>480</v>
      </c>
      <c r="J2" s="82"/>
      <c r="K2" s="82"/>
      <c r="L2" s="83"/>
    </row>
    <row r="3" spans="2:12" s="84" customFormat="1">
      <c r="B3" s="85"/>
      <c r="C3" s="86" t="s">
        <v>204</v>
      </c>
      <c r="D3" s="87"/>
      <c r="E3" s="88"/>
      <c r="F3" s="88"/>
      <c r="G3" s="268" t="s">
        <v>481</v>
      </c>
      <c r="H3" s="269"/>
      <c r="I3" s="270" t="s">
        <v>481</v>
      </c>
      <c r="J3" s="89"/>
      <c r="K3" s="89"/>
      <c r="L3" s="90"/>
    </row>
    <row r="4" spans="2:12" s="84" customFormat="1">
      <c r="B4" s="85"/>
      <c r="C4" s="91" t="s">
        <v>439</v>
      </c>
      <c r="D4" s="87"/>
      <c r="E4" s="88"/>
      <c r="F4" s="88"/>
      <c r="G4" s="268" t="s">
        <v>482</v>
      </c>
      <c r="H4" s="269"/>
      <c r="I4" s="271" t="s">
        <v>483</v>
      </c>
      <c r="J4" s="89"/>
      <c r="K4" s="89"/>
      <c r="L4" s="90"/>
    </row>
    <row r="5" spans="2:12" s="84" customFormat="1">
      <c r="B5" s="85"/>
      <c r="C5" s="92" t="s">
        <v>445</v>
      </c>
      <c r="D5" s="87"/>
      <c r="E5" s="88"/>
      <c r="F5" s="88"/>
      <c r="G5" s="268" t="s">
        <v>484</v>
      </c>
      <c r="H5" s="269"/>
      <c r="I5" s="271" t="s">
        <v>485</v>
      </c>
      <c r="J5" s="89"/>
      <c r="K5" s="89"/>
      <c r="L5" s="90"/>
    </row>
    <row r="6" spans="2:12" s="84" customFormat="1">
      <c r="B6" s="85"/>
      <c r="C6" s="86" t="s">
        <v>205</v>
      </c>
      <c r="D6" s="87"/>
      <c r="E6" s="88"/>
      <c r="F6" s="88"/>
      <c r="G6" s="268" t="s">
        <v>486</v>
      </c>
      <c r="H6" s="269"/>
      <c r="I6" s="271" t="s">
        <v>487</v>
      </c>
      <c r="J6" s="89"/>
      <c r="K6" s="89"/>
      <c r="L6" s="90"/>
    </row>
    <row r="7" spans="2:12" s="84" customFormat="1">
      <c r="B7" s="85"/>
      <c r="C7" s="86" t="s">
        <v>206</v>
      </c>
      <c r="D7" s="87"/>
      <c r="E7" s="88"/>
      <c r="F7" s="88"/>
      <c r="G7" s="269"/>
      <c r="H7" s="269"/>
      <c r="I7" s="268" t="s">
        <v>488</v>
      </c>
      <c r="J7" s="89"/>
      <c r="K7" s="89"/>
      <c r="L7" s="90"/>
    </row>
    <row r="8" spans="2:12" s="84" customFormat="1">
      <c r="B8" s="85"/>
      <c r="C8" s="86" t="s">
        <v>207</v>
      </c>
      <c r="D8" s="87"/>
      <c r="E8" s="88"/>
      <c r="F8" s="88"/>
      <c r="G8" s="272"/>
      <c r="H8" s="269"/>
      <c r="I8" s="268" t="s">
        <v>489</v>
      </c>
      <c r="J8" s="89"/>
      <c r="K8" s="89"/>
      <c r="L8" s="90"/>
    </row>
    <row r="9" spans="2:12" s="84" customFormat="1">
      <c r="B9" s="85"/>
      <c r="C9" s="86" t="s">
        <v>444</v>
      </c>
      <c r="D9" s="87"/>
      <c r="E9" s="88"/>
      <c r="F9" s="88"/>
      <c r="G9" s="89"/>
      <c r="H9" s="89"/>
      <c r="I9" s="89"/>
      <c r="J9" s="89"/>
      <c r="K9" s="89"/>
      <c r="L9" s="90"/>
    </row>
    <row r="10" spans="2:12" s="84" customFormat="1">
      <c r="B10" s="85"/>
      <c r="C10" s="87"/>
      <c r="D10" s="87"/>
      <c r="E10" s="88"/>
      <c r="F10" s="88"/>
      <c r="G10" s="89"/>
      <c r="H10" s="89"/>
      <c r="I10" s="89"/>
      <c r="J10" s="89"/>
      <c r="K10" s="89"/>
      <c r="L10" s="90"/>
    </row>
    <row r="11" spans="2:12" s="84" customFormat="1">
      <c r="B11" s="85" t="s">
        <v>208</v>
      </c>
      <c r="C11" s="87"/>
      <c r="D11" s="87"/>
      <c r="E11" s="88"/>
      <c r="F11" s="88"/>
      <c r="G11" s="89"/>
      <c r="H11" s="89"/>
      <c r="I11" s="89"/>
      <c r="J11" s="89"/>
      <c r="K11" s="89"/>
      <c r="L11" s="90"/>
    </row>
    <row r="12" spans="2:12" s="84" customFormat="1">
      <c r="B12" s="85"/>
      <c r="C12" s="87"/>
      <c r="D12" s="87"/>
      <c r="E12" s="88"/>
      <c r="F12" s="88"/>
      <c r="G12" s="89"/>
      <c r="H12" s="89"/>
      <c r="I12" s="89"/>
      <c r="J12" s="89"/>
      <c r="K12" s="89"/>
      <c r="L12" s="90"/>
    </row>
    <row r="13" spans="2:12" s="84" customFormat="1">
      <c r="B13" s="85" t="s">
        <v>209</v>
      </c>
      <c r="C13" s="93" t="s">
        <v>210</v>
      </c>
      <c r="D13" s="87"/>
      <c r="E13" s="88"/>
      <c r="F13" s="88"/>
      <c r="G13" s="89"/>
      <c r="H13" s="89"/>
      <c r="I13" s="89"/>
      <c r="J13" s="89"/>
      <c r="K13" s="89"/>
      <c r="L13" s="90"/>
    </row>
    <row r="14" spans="2:12" s="84" customFormat="1">
      <c r="B14" s="94"/>
      <c r="C14" s="95" t="s">
        <v>211</v>
      </c>
      <c r="D14" s="96"/>
      <c r="E14" s="97"/>
      <c r="F14" s="97"/>
      <c r="G14" s="98"/>
      <c r="H14" s="98"/>
      <c r="I14" s="98"/>
      <c r="J14" s="98"/>
      <c r="K14" s="98"/>
      <c r="L14" s="99"/>
    </row>
    <row r="15" spans="2:12">
      <c r="F15" s="76"/>
      <c r="G15" s="77"/>
      <c r="H15" s="77"/>
      <c r="I15" s="77"/>
    </row>
    <row r="16" spans="2:12" s="84" customFormat="1">
      <c r="B16" s="100" t="s">
        <v>329</v>
      </c>
      <c r="C16" s="101"/>
    </row>
    <row r="17" spans="2:9" s="84" customFormat="1">
      <c r="B17" s="102" t="s">
        <v>330</v>
      </c>
      <c r="C17" s="103" t="s">
        <v>331</v>
      </c>
      <c r="D17" s="104" t="s">
        <v>332</v>
      </c>
    </row>
    <row r="18" spans="2:9" s="84" customFormat="1">
      <c r="C18" s="105"/>
      <c r="D18" s="106"/>
    </row>
    <row r="19" spans="2:9" s="84" customFormat="1">
      <c r="C19" s="105"/>
      <c r="D19" s="106"/>
    </row>
    <row r="20" spans="2:9" s="84" customFormat="1">
      <c r="C20" s="105"/>
      <c r="D20" s="106"/>
    </row>
    <row r="21" spans="2:9" s="84" customFormat="1">
      <c r="C21" s="105"/>
      <c r="D21" s="106"/>
    </row>
    <row r="22" spans="2:9" s="84" customFormat="1">
      <c r="C22" s="107" t="s">
        <v>333</v>
      </c>
      <c r="D22" s="104" t="s">
        <v>334</v>
      </c>
    </row>
    <row r="23" spans="2:9" s="84" customFormat="1">
      <c r="C23" s="105" t="s">
        <v>456</v>
      </c>
      <c r="D23" s="108" t="s">
        <v>457</v>
      </c>
    </row>
    <row r="24" spans="2:9" s="84" customFormat="1">
      <c r="C24" s="105" t="s">
        <v>458</v>
      </c>
      <c r="D24" s="108" t="s">
        <v>459</v>
      </c>
    </row>
    <row r="25" spans="2:9" s="84" customFormat="1">
      <c r="C25" s="105" t="s">
        <v>414</v>
      </c>
      <c r="D25" s="108" t="s">
        <v>177</v>
      </c>
    </row>
    <row r="26" spans="2:9" s="84" customFormat="1">
      <c r="C26" s="105"/>
      <c r="D26" s="106"/>
    </row>
    <row r="27" spans="2:9" s="84" customFormat="1">
      <c r="C27" s="105"/>
      <c r="D27" s="106"/>
    </row>
    <row r="28" spans="2:9" s="84" customFormat="1">
      <c r="C28" s="105"/>
      <c r="D28" s="106"/>
    </row>
    <row r="29" spans="2:9" s="84" customFormat="1">
      <c r="C29" s="109"/>
    </row>
    <row r="30" spans="2:9">
      <c r="D30" s="110"/>
      <c r="F30" s="76"/>
      <c r="G30" s="77"/>
      <c r="H30" s="77"/>
      <c r="I30" s="77"/>
    </row>
    <row r="31" spans="2:9">
      <c r="B31" s="111" t="s">
        <v>4</v>
      </c>
      <c r="C31" s="112" t="s">
        <v>471</v>
      </c>
    </row>
    <row r="32" spans="2:9">
      <c r="B32" s="113" t="s">
        <v>99</v>
      </c>
      <c r="C32" s="112" t="s">
        <v>472</v>
      </c>
      <c r="D32" s="114"/>
    </row>
    <row r="33" spans="1:13">
      <c r="B33" s="113" t="s">
        <v>446</v>
      </c>
      <c r="C33" s="112" t="s">
        <v>473</v>
      </c>
      <c r="D33" s="115"/>
    </row>
    <row r="34" spans="1:13">
      <c r="A34" s="116"/>
      <c r="B34" s="117" t="s">
        <v>447</v>
      </c>
      <c r="D34" s="116"/>
      <c r="E34" s="116"/>
      <c r="F34" s="116"/>
    </row>
    <row r="35" spans="1:13">
      <c r="A35" s="116"/>
      <c r="B35" s="113" t="s">
        <v>60</v>
      </c>
      <c r="C35" s="116"/>
      <c r="D35" s="116"/>
      <c r="E35" s="116"/>
      <c r="F35" s="116"/>
    </row>
    <row r="36" spans="1:13">
      <c r="A36" s="116"/>
      <c r="B36" s="113" t="s">
        <v>5</v>
      </c>
      <c r="C36" s="116"/>
      <c r="D36" s="116"/>
      <c r="E36" s="116"/>
      <c r="F36" s="116"/>
    </row>
    <row r="37" spans="1:13">
      <c r="A37" s="116"/>
      <c r="B37" s="113"/>
      <c r="C37" s="116"/>
      <c r="D37" s="116"/>
      <c r="E37" s="116"/>
      <c r="F37" s="116"/>
    </row>
    <row r="38" spans="1:13">
      <c r="A38" s="116"/>
      <c r="B38" s="113"/>
      <c r="C38" s="116"/>
      <c r="D38" s="116"/>
      <c r="E38" s="116"/>
      <c r="F38" s="116"/>
    </row>
    <row r="39" spans="1:13">
      <c r="A39" s="116"/>
      <c r="B39" s="113"/>
      <c r="C39" s="116"/>
      <c r="D39" s="116"/>
      <c r="E39" s="116"/>
      <c r="F39" s="116"/>
    </row>
    <row r="40" spans="1:13">
      <c r="A40" s="116"/>
      <c r="C40" s="116"/>
      <c r="D40" s="116"/>
      <c r="E40" s="116"/>
      <c r="F40" s="116"/>
    </row>
    <row r="41" spans="1:13">
      <c r="A41" s="116"/>
      <c r="B41" s="111"/>
      <c r="C41" s="116"/>
      <c r="D41" s="116"/>
      <c r="E41" s="116"/>
      <c r="F41" s="116"/>
    </row>
    <row r="42" spans="1:13" s="84" customFormat="1">
      <c r="A42" s="84" t="s">
        <v>0</v>
      </c>
      <c r="B42" s="84" t="s">
        <v>212</v>
      </c>
      <c r="C42" s="84" t="s">
        <v>213</v>
      </c>
      <c r="E42" s="84" t="s">
        <v>214</v>
      </c>
      <c r="G42" s="84" t="s">
        <v>215</v>
      </c>
      <c r="H42" s="84" t="s">
        <v>216</v>
      </c>
      <c r="I42" s="84" t="s">
        <v>217</v>
      </c>
      <c r="J42" s="84" t="s">
        <v>218</v>
      </c>
      <c r="K42" s="84" t="s">
        <v>219</v>
      </c>
      <c r="M42" s="84" t="s">
        <v>220</v>
      </c>
    </row>
    <row r="43" spans="1:13" s="118" customFormat="1">
      <c r="B43" s="243" t="str">
        <f>Project_Study_info!D4</f>
        <v>MarkeyCancerCenter_AndrewLane_0044</v>
      </c>
      <c r="C43" s="243" t="str">
        <f>Project_Study_info!D3</f>
        <v>Systems Biochemistry in Lung Cancer: toward a cechanistic understanding of NSCLC</v>
      </c>
      <c r="E43" s="243" t="str">
        <f>Project_Study_info!D6</f>
        <v>The program comprises three project areas utilizing stable isotope resolved metabolomics to gain a mechanistic understanding of NSCLC in situ. The projects combine cell culture, animal models and human subjects to define the influence of the tumormicroenvironment on cancer progression.</v>
      </c>
      <c r="G43" s="243" t="str">
        <f>Project_Study_info!D7</f>
        <v>University of Kentucky</v>
      </c>
      <c r="H43" s="243" t="str">
        <f>Project_Study_info!D8</f>
        <v>Markey Cancer Center</v>
      </c>
      <c r="I43" s="243" t="str">
        <f>Project_Study_info!D12</f>
        <v>Teresa</v>
      </c>
      <c r="J43" s="243" t="str">
        <f>Project_Study_info!D11</f>
        <v>Fan</v>
      </c>
      <c r="K43" s="245" t="str">
        <f>Project_Study_info!D14</f>
        <v>teresa.fan@uky.edu</v>
      </c>
      <c r="M43" s="119" t="str">
        <f>Project_Study_info!D13</f>
        <v>BioPharm 506, 789 South Limestone, Lexington, KY 40536-0596, USA</v>
      </c>
    </row>
    <row r="44" spans="1:13" s="84" customFormat="1"/>
    <row r="45" spans="1:13" s="84" customFormat="1">
      <c r="A45" s="84" t="s">
        <v>0</v>
      </c>
      <c r="B45" s="84" t="s">
        <v>222</v>
      </c>
      <c r="C45" s="84" t="s">
        <v>213</v>
      </c>
      <c r="D45" s="84" t="s">
        <v>20</v>
      </c>
      <c r="E45" s="84" t="s">
        <v>214</v>
      </c>
      <c r="G45" s="84" t="s">
        <v>215</v>
      </c>
      <c r="H45" s="84" t="s">
        <v>216</v>
      </c>
      <c r="I45" s="84" t="s">
        <v>217</v>
      </c>
      <c r="J45" s="84" t="s">
        <v>218</v>
      </c>
      <c r="K45" s="84" t="s">
        <v>219</v>
      </c>
      <c r="M45" s="84" t="s">
        <v>220</v>
      </c>
    </row>
    <row r="46" spans="1:13" s="118" customFormat="1">
      <c r="B46" s="243" t="str">
        <f>Project_Study_info!D32</f>
        <v>SIRM_PYGB_cell_culture_study</v>
      </c>
      <c r="C46" s="243" t="str">
        <f>Project_Study_info!D31</f>
        <v>PYGB knockdown in the NSCLC cell line PC9</v>
      </c>
      <c r="D46" s="243" t="str">
        <f>Project_Study_info!D33</f>
        <v>C13 stable isotope tracer</v>
      </c>
      <c r="E46" s="243" t="str">
        <f>Project_Study_info!D34</f>
        <v>control versus PYGB knockdown</v>
      </c>
      <c r="G46" s="243" t="str">
        <f>Project_Study_info!D35</f>
        <v>University of Kentucky</v>
      </c>
      <c r="H46" s="243" t="str">
        <f>Project_Study_info!D36</f>
        <v>Markey Cancer Center</v>
      </c>
      <c r="I46" s="243" t="str">
        <f>Project_Study_info!D12</f>
        <v>Teresa</v>
      </c>
      <c r="J46" s="243" t="str">
        <f>Project_Study_info!D11</f>
        <v>Fan</v>
      </c>
      <c r="K46" s="243" t="str">
        <f>Project_Study_info!D14</f>
        <v>teresa.fan@uky.edu</v>
      </c>
      <c r="M46" s="119" t="str">
        <f>Project_Study_info!D40</f>
        <v>BioPharm 506, 789 South Limestone, Lexington, KY 40536-0596, USA</v>
      </c>
    </row>
    <row r="47" spans="1:13">
      <c r="A47" s="84"/>
      <c r="B47" s="84"/>
      <c r="C47" s="120"/>
      <c r="D47" s="120"/>
      <c r="G47" s="116"/>
      <c r="H47" s="116"/>
      <c r="I47" s="116"/>
    </row>
    <row r="48" spans="1:13" s="84" customFormat="1">
      <c r="B48" s="121" t="s">
        <v>415</v>
      </c>
      <c r="C48" s="244" t="str">
        <f>Project_Study_info!D31</f>
        <v>PYGB knockdown in the NSCLC cell line PC9</v>
      </c>
    </row>
    <row r="49" spans="2:14" s="84" customFormat="1">
      <c r="B49" s="121" t="s">
        <v>416</v>
      </c>
      <c r="C49" s="244" t="str">
        <f>Project_Study_info!D34</f>
        <v>control versus PYGB knockdown</v>
      </c>
    </row>
    <row r="50" spans="2:14" s="84" customFormat="1">
      <c r="B50" s="121" t="s">
        <v>417</v>
      </c>
      <c r="C50" s="84" t="s">
        <v>424</v>
      </c>
      <c r="D50" s="84" t="s">
        <v>420</v>
      </c>
      <c r="E50" s="84" t="s">
        <v>422</v>
      </c>
      <c r="F50" s="75"/>
    </row>
    <row r="51" spans="2:14" s="84" customFormat="1">
      <c r="B51" s="121"/>
      <c r="C51" s="84" t="s">
        <v>418</v>
      </c>
      <c r="D51" s="84" t="s">
        <v>421</v>
      </c>
      <c r="E51" s="84" t="s">
        <v>423</v>
      </c>
      <c r="F51" s="75"/>
    </row>
    <row r="52" spans="2:14" s="84" customFormat="1">
      <c r="B52" s="121"/>
      <c r="C52" s="84" t="s">
        <v>419</v>
      </c>
    </row>
    <row r="53" spans="2:14" s="84" customFormat="1">
      <c r="B53" s="121"/>
    </row>
    <row r="54" spans="2:14" s="84" customFormat="1">
      <c r="B54" s="121"/>
    </row>
    <row r="55" spans="2:14" s="84" customFormat="1">
      <c r="B55" s="121" t="s">
        <v>413</v>
      </c>
      <c r="C55" s="374" t="s">
        <v>560</v>
      </c>
    </row>
    <row r="56" spans="2:14" s="84" customFormat="1"/>
    <row r="57" spans="2:14" s="84" customFormat="1"/>
    <row r="58" spans="2:14" s="84" customFormat="1"/>
    <row r="59" spans="2:14" s="84" customFormat="1">
      <c r="C59" s="122"/>
      <c r="D59" s="122"/>
      <c r="E59" s="122"/>
      <c r="F59" s="122"/>
      <c r="G59" s="122"/>
      <c r="H59" s="122"/>
      <c r="J59" s="122"/>
      <c r="K59" s="122"/>
      <c r="L59" s="122"/>
      <c r="M59" s="122"/>
      <c r="N59" s="122"/>
    </row>
    <row r="60" spans="2:14" s="84" customFormat="1">
      <c r="F60" s="118"/>
      <c r="H60" s="123"/>
      <c r="L60" s="123"/>
      <c r="M60" s="123"/>
      <c r="N60" s="118"/>
    </row>
    <row r="61" spans="2:14" s="84" customFormat="1"/>
    <row r="62" spans="2:14" s="84" customFormat="1"/>
    <row r="63" spans="2:14" s="84" customFormat="1">
      <c r="C63" s="122"/>
      <c r="D63" s="122"/>
      <c r="E63" s="122"/>
      <c r="F63" s="122"/>
      <c r="G63" s="122"/>
      <c r="H63" s="122"/>
      <c r="J63" s="122"/>
      <c r="K63" s="122"/>
      <c r="L63" s="122"/>
      <c r="M63" s="122"/>
      <c r="N63" s="122"/>
    </row>
    <row r="64" spans="2:14" s="84" customFormat="1">
      <c r="F64" s="118"/>
      <c r="H64" s="123"/>
      <c r="L64" s="123"/>
      <c r="M64" s="123"/>
      <c r="N64" s="118"/>
    </row>
    <row r="65" spans="3:14" s="84" customFormat="1"/>
    <row r="66" spans="3:14" s="84" customFormat="1"/>
    <row r="67" spans="3:14" s="84" customFormat="1">
      <c r="C67" s="122"/>
      <c r="D67" s="122"/>
      <c r="E67" s="122"/>
      <c r="F67" s="122"/>
      <c r="G67" s="122"/>
      <c r="H67" s="122"/>
      <c r="J67" s="122"/>
      <c r="K67" s="122"/>
      <c r="L67" s="122"/>
      <c r="M67" s="122"/>
      <c r="N67" s="122"/>
    </row>
    <row r="68" spans="3:14" s="84" customFormat="1">
      <c r="F68" s="118"/>
      <c r="H68" s="123"/>
      <c r="L68" s="123"/>
      <c r="M68" s="123"/>
      <c r="N68" s="118"/>
    </row>
    <row r="69" spans="3:14" s="84" customFormat="1"/>
    <row r="70" spans="3:14" s="84" customFormat="1">
      <c r="E70" s="123"/>
      <c r="G70" s="123"/>
      <c r="H70" s="124"/>
      <c r="I70" s="124"/>
      <c r="L70" s="118"/>
    </row>
    <row r="71" spans="3:14" s="84" customFormat="1">
      <c r="E71" s="123"/>
      <c r="G71" s="123"/>
      <c r="H71" s="124"/>
      <c r="I71" s="124"/>
      <c r="L71" s="118"/>
    </row>
    <row r="72" spans="3:14" s="84" customFormat="1"/>
    <row r="73" spans="3:14" s="84" customFormat="1"/>
    <row r="74" spans="3:14" s="84" customFormat="1"/>
    <row r="75" spans="3:14" s="84" customFormat="1"/>
    <row r="76" spans="3:14" s="84" customFormat="1"/>
    <row r="77" spans="3:14" s="84" customFormat="1"/>
    <row r="78" spans="3:14" s="84" customFormat="1"/>
    <row r="79" spans="3:14" s="84" customFormat="1"/>
    <row r="80" spans="3:14" s="84" customFormat="1"/>
    <row r="81" spans="2:3" s="84" customFormat="1"/>
    <row r="82" spans="2:3" s="84" customFormat="1"/>
    <row r="83" spans="2:3" s="84" customFormat="1"/>
    <row r="84" spans="2:3" s="84" customFormat="1"/>
    <row r="85" spans="2:3" s="84" customFormat="1"/>
    <row r="86" spans="2:3" s="84" customFormat="1"/>
    <row r="87" spans="2:3" s="84" customFormat="1">
      <c r="C87" s="125"/>
    </row>
    <row r="88" spans="2:3" s="84" customFormat="1">
      <c r="C88" s="126"/>
    </row>
    <row r="89" spans="2:3" s="84" customFormat="1">
      <c r="B89" s="121" t="s">
        <v>425</v>
      </c>
      <c r="C89" s="374" t="s">
        <v>560</v>
      </c>
    </row>
    <row r="90" spans="2:3">
      <c r="C90" s="127"/>
    </row>
    <row r="91" spans="2:3">
      <c r="C91" s="127"/>
    </row>
    <row r="92" spans="2:3">
      <c r="C92" s="127"/>
    </row>
    <row r="93" spans="2:3">
      <c r="C93" s="127"/>
    </row>
    <row r="94" spans="2:3">
      <c r="C94" s="127"/>
    </row>
    <row r="95" spans="2:3">
      <c r="C95" s="127"/>
    </row>
    <row r="96" spans="2:3">
      <c r="C96" s="127"/>
    </row>
    <row r="97" spans="1:8">
      <c r="C97" s="127"/>
    </row>
    <row r="98" spans="1:8">
      <c r="C98" s="127"/>
    </row>
    <row r="99" spans="1:8">
      <c r="C99" s="127"/>
    </row>
    <row r="100" spans="1:8">
      <c r="C100" s="127"/>
    </row>
    <row r="101" spans="1:8">
      <c r="C101" s="127"/>
    </row>
    <row r="102" spans="1:8">
      <c r="C102" s="127"/>
    </row>
    <row r="103" spans="1:8">
      <c r="C103" s="127"/>
    </row>
    <row r="104" spans="1:8">
      <c r="C104" s="127"/>
    </row>
    <row r="105" spans="1:8">
      <c r="C105" s="127"/>
    </row>
    <row r="106" spans="1:8">
      <c r="C106" s="127"/>
    </row>
    <row r="107" spans="1:8">
      <c r="C107" s="127"/>
    </row>
    <row r="108" spans="1:8">
      <c r="C108" s="127"/>
    </row>
    <row r="109" spans="1:8">
      <c r="C109" s="127"/>
    </row>
    <row r="110" spans="1:8">
      <c r="C110" s="127"/>
    </row>
    <row r="111" spans="1:8" ht="16.5" thickBot="1">
      <c r="A111" s="128" t="s">
        <v>0</v>
      </c>
      <c r="C111" s="116"/>
      <c r="D111" s="75" t="s">
        <v>1</v>
      </c>
    </row>
    <row r="112" spans="1:8">
      <c r="A112" s="75" t="s">
        <v>2</v>
      </c>
      <c r="C112" s="129" t="s">
        <v>3</v>
      </c>
      <c r="D112" s="130" t="s">
        <v>16</v>
      </c>
      <c r="F112" s="116"/>
      <c r="G112" s="116"/>
      <c r="H112" s="116"/>
    </row>
    <row r="113" spans="1:9">
      <c r="C113" s="131" t="s">
        <v>466</v>
      </c>
      <c r="D113" s="132">
        <v>0</v>
      </c>
      <c r="E113" s="116"/>
      <c r="F113" s="116"/>
    </row>
    <row r="114" spans="1:9">
      <c r="C114" s="131" t="s">
        <v>467</v>
      </c>
      <c r="D114" s="132">
        <v>24</v>
      </c>
      <c r="E114" s="116"/>
      <c r="F114" s="116"/>
    </row>
    <row r="115" spans="1:9">
      <c r="C115" s="133">
        <v>3</v>
      </c>
      <c r="D115" s="134" t="s">
        <v>516</v>
      </c>
      <c r="E115" s="116"/>
      <c r="F115" s="116"/>
    </row>
    <row r="116" spans="1:9">
      <c r="C116" s="133">
        <v>4</v>
      </c>
      <c r="D116" s="134" t="s">
        <v>517</v>
      </c>
      <c r="E116" s="116"/>
      <c r="F116" s="116"/>
    </row>
    <row r="117" spans="1:9" ht="16.5" thickBot="1">
      <c r="C117" s="135">
        <v>5</v>
      </c>
      <c r="D117" s="334" t="s">
        <v>518</v>
      </c>
      <c r="G117" s="116"/>
      <c r="H117" s="116"/>
      <c r="I117" s="116"/>
    </row>
    <row r="118" spans="1:9">
      <c r="C118" s="120"/>
      <c r="D118" s="120"/>
      <c r="G118" s="116"/>
      <c r="H118" s="116"/>
      <c r="I118" s="116"/>
    </row>
    <row r="119" spans="1:9">
      <c r="C119" s="120"/>
      <c r="D119" s="120"/>
      <c r="G119" s="116"/>
      <c r="H119" s="116"/>
      <c r="I119" s="116"/>
    </row>
    <row r="120" spans="1:9">
      <c r="A120" s="75" t="s">
        <v>0</v>
      </c>
      <c r="C120" s="120"/>
      <c r="D120" s="120" t="s">
        <v>17</v>
      </c>
    </row>
    <row r="121" spans="1:9">
      <c r="C121" s="120"/>
      <c r="D121" s="120">
        <v>1</v>
      </c>
    </row>
    <row r="122" spans="1:9">
      <c r="C122" s="120"/>
      <c r="D122" s="120">
        <v>2</v>
      </c>
    </row>
    <row r="123" spans="1:9">
      <c r="C123" s="120"/>
      <c r="D123" s="120">
        <v>3</v>
      </c>
    </row>
    <row r="124" spans="1:9">
      <c r="C124" s="120"/>
      <c r="D124" s="136"/>
    </row>
    <row r="125" spans="1:9">
      <c r="C125" s="120"/>
      <c r="D125" s="136"/>
    </row>
    <row r="126" spans="1:9">
      <c r="A126" s="75" t="s">
        <v>0</v>
      </c>
      <c r="C126" s="120"/>
      <c r="D126" s="120" t="s">
        <v>18</v>
      </c>
    </row>
    <row r="127" spans="1:9">
      <c r="C127" s="120"/>
      <c r="D127" s="120">
        <v>1</v>
      </c>
    </row>
    <row r="128" spans="1:9">
      <c r="C128" s="120"/>
      <c r="D128" s="120">
        <v>2</v>
      </c>
    </row>
    <row r="129" spans="1:17">
      <c r="C129" s="120"/>
      <c r="D129" s="136">
        <v>3</v>
      </c>
    </row>
    <row r="130" spans="1:17">
      <c r="C130" s="120"/>
      <c r="D130" s="136"/>
    </row>
    <row r="131" spans="1:17">
      <c r="C131" s="120"/>
      <c r="D131" s="120"/>
    </row>
    <row r="132" spans="1:17" ht="18.75">
      <c r="B132" s="137" t="s">
        <v>383</v>
      </c>
      <c r="C132" s="392" t="s">
        <v>615</v>
      </c>
      <c r="D132" s="139" t="s">
        <v>462</v>
      </c>
    </row>
    <row r="133" spans="1:17">
      <c r="B133" s="137" t="s">
        <v>94</v>
      </c>
      <c r="C133" s="115"/>
    </row>
    <row r="135" spans="1:17" s="128" customFormat="1" ht="30" customHeight="1">
      <c r="A135" s="128" t="s">
        <v>0</v>
      </c>
      <c r="B135" s="128" t="s">
        <v>19</v>
      </c>
      <c r="C135" s="128" t="s">
        <v>224</v>
      </c>
      <c r="D135" s="128" t="s">
        <v>20</v>
      </c>
      <c r="E135" s="375" t="s">
        <v>561</v>
      </c>
      <c r="F135" s="376" t="s">
        <v>214</v>
      </c>
      <c r="I135" s="154" t="s">
        <v>568</v>
      </c>
      <c r="J135" s="154" t="s">
        <v>564</v>
      </c>
      <c r="K135" s="154" t="s">
        <v>565</v>
      </c>
      <c r="L135" s="154" t="s">
        <v>563</v>
      </c>
      <c r="M135" s="154" t="s">
        <v>564</v>
      </c>
      <c r="N135" s="154" t="s">
        <v>565</v>
      </c>
      <c r="O135" s="154" t="s">
        <v>563</v>
      </c>
      <c r="P135" s="154" t="s">
        <v>564</v>
      </c>
      <c r="Q135" s="154" t="s">
        <v>565</v>
      </c>
    </row>
    <row r="136" spans="1:17">
      <c r="B136" s="115" t="s">
        <v>255</v>
      </c>
      <c r="C136" s="75" t="s">
        <v>448</v>
      </c>
      <c r="D136" s="264" t="s">
        <v>23</v>
      </c>
      <c r="E136" s="75" t="s">
        <v>449</v>
      </c>
      <c r="F136" s="142" t="s">
        <v>450</v>
      </c>
      <c r="I136" s="377" t="s">
        <v>566</v>
      </c>
      <c r="J136" s="378">
        <v>0.45</v>
      </c>
      <c r="K136" s="378" t="s">
        <v>567</v>
      </c>
      <c r="L136" s="378"/>
      <c r="M136" s="378"/>
      <c r="N136" s="378"/>
      <c r="O136" s="378"/>
      <c r="P136" s="378"/>
      <c r="Q136" s="379"/>
    </row>
    <row r="137" spans="1:17">
      <c r="B137" s="115" t="s">
        <v>256</v>
      </c>
      <c r="C137" s="75" t="s">
        <v>448</v>
      </c>
      <c r="D137" s="110" t="s">
        <v>23</v>
      </c>
      <c r="E137" s="75" t="s">
        <v>449</v>
      </c>
      <c r="F137" s="142" t="s">
        <v>451</v>
      </c>
      <c r="I137" s="380" t="s">
        <v>566</v>
      </c>
      <c r="J137" s="381">
        <v>0.45</v>
      </c>
      <c r="K137" s="381" t="s">
        <v>567</v>
      </c>
      <c r="L137" s="381" t="s">
        <v>562</v>
      </c>
      <c r="M137" s="381">
        <v>100</v>
      </c>
      <c r="N137" s="381" t="s">
        <v>570</v>
      </c>
      <c r="O137" s="381"/>
      <c r="P137" s="381"/>
      <c r="Q137" s="382"/>
    </row>
    <row r="138" spans="1:17">
      <c r="B138" s="115" t="s">
        <v>337</v>
      </c>
      <c r="C138" s="75" t="s">
        <v>448</v>
      </c>
      <c r="D138" s="264" t="s">
        <v>23</v>
      </c>
      <c r="E138" s="75" t="s">
        <v>449</v>
      </c>
      <c r="F138" s="142" t="s">
        <v>452</v>
      </c>
      <c r="I138" s="380" t="s">
        <v>569</v>
      </c>
      <c r="J138" s="381">
        <v>0.45</v>
      </c>
      <c r="K138" s="381" t="s">
        <v>567</v>
      </c>
      <c r="L138" s="381"/>
      <c r="M138" s="381"/>
      <c r="N138" s="381"/>
      <c r="O138" s="381"/>
      <c r="P138" s="381"/>
      <c r="Q138" s="382"/>
    </row>
    <row r="139" spans="1:17">
      <c r="B139" s="115" t="s">
        <v>338</v>
      </c>
      <c r="C139" s="75" t="s">
        <v>448</v>
      </c>
      <c r="D139" s="110" t="s">
        <v>23</v>
      </c>
      <c r="E139" s="75" t="s">
        <v>449</v>
      </c>
      <c r="F139" s="142" t="s">
        <v>453</v>
      </c>
      <c r="I139" s="380" t="s">
        <v>569</v>
      </c>
      <c r="J139" s="381">
        <v>0.45</v>
      </c>
      <c r="K139" s="381" t="s">
        <v>567</v>
      </c>
      <c r="L139" s="381" t="s">
        <v>562</v>
      </c>
      <c r="M139" s="381">
        <v>100</v>
      </c>
      <c r="N139" s="381" t="s">
        <v>570</v>
      </c>
      <c r="O139" s="381"/>
      <c r="P139" s="381"/>
      <c r="Q139" s="382"/>
    </row>
    <row r="140" spans="1:17">
      <c r="B140" s="115"/>
      <c r="C140" s="84"/>
      <c r="D140" s="197"/>
      <c r="E140" s="84"/>
      <c r="F140" s="143"/>
      <c r="I140" s="380"/>
      <c r="J140" s="381"/>
      <c r="K140" s="381"/>
      <c r="L140" s="381"/>
      <c r="M140" s="381"/>
      <c r="N140" s="381"/>
      <c r="O140" s="381"/>
      <c r="P140" s="381"/>
      <c r="Q140" s="382"/>
    </row>
    <row r="141" spans="1:17">
      <c r="B141" s="115"/>
      <c r="C141" s="84"/>
      <c r="D141" s="197"/>
      <c r="E141" s="84"/>
      <c r="F141" s="143"/>
      <c r="I141" s="380"/>
      <c r="J141" s="381"/>
      <c r="K141" s="381"/>
      <c r="L141" s="381"/>
      <c r="M141" s="381"/>
      <c r="N141" s="381"/>
      <c r="O141" s="381"/>
      <c r="P141" s="381"/>
      <c r="Q141" s="382"/>
    </row>
    <row r="142" spans="1:17">
      <c r="B142" s="115"/>
      <c r="C142" s="84"/>
      <c r="D142" s="197"/>
      <c r="E142" s="84"/>
      <c r="F142" s="143"/>
      <c r="I142" s="380"/>
      <c r="J142" s="381"/>
      <c r="K142" s="381"/>
      <c r="L142" s="381"/>
      <c r="M142" s="381"/>
      <c r="N142" s="381"/>
      <c r="O142" s="381"/>
      <c r="P142" s="381"/>
      <c r="Q142" s="382"/>
    </row>
    <row r="143" spans="1:17">
      <c r="B143" s="115"/>
      <c r="C143" s="84"/>
      <c r="D143" s="197"/>
      <c r="E143" s="84"/>
      <c r="F143" s="143"/>
      <c r="I143" s="383"/>
      <c r="J143" s="384"/>
      <c r="K143" s="384"/>
      <c r="L143" s="384"/>
      <c r="M143" s="384"/>
      <c r="N143" s="384"/>
      <c r="O143" s="384"/>
      <c r="P143" s="384"/>
      <c r="Q143" s="385"/>
    </row>
    <row r="145" spans="1:19">
      <c r="A145" s="84" t="s">
        <v>0</v>
      </c>
      <c r="B145" s="84" t="s">
        <v>19</v>
      </c>
      <c r="C145" s="75" t="s">
        <v>224</v>
      </c>
      <c r="D145" s="75" t="s">
        <v>20</v>
      </c>
      <c r="E145" s="120" t="s">
        <v>231</v>
      </c>
      <c r="F145" s="120" t="s">
        <v>230</v>
      </c>
      <c r="G145" s="116"/>
      <c r="H145" s="116"/>
      <c r="I145" s="116"/>
    </row>
    <row r="146" spans="1:19" s="148" customFormat="1">
      <c r="A146" s="118"/>
      <c r="B146" s="118" t="s">
        <v>335</v>
      </c>
      <c r="C146" s="144" t="s">
        <v>436</v>
      </c>
      <c r="D146" s="144" t="s">
        <v>232</v>
      </c>
      <c r="E146" s="145"/>
      <c r="F146" s="145"/>
      <c r="G146" s="146"/>
      <c r="H146" s="147" t="s">
        <v>336</v>
      </c>
      <c r="I146" s="146"/>
    </row>
    <row r="147" spans="1:19" s="152" customFormat="1">
      <c r="A147" s="84"/>
      <c r="B147" s="84" t="s">
        <v>434</v>
      </c>
      <c r="C147" s="149" t="s">
        <v>433</v>
      </c>
      <c r="D147" s="149" t="s">
        <v>232</v>
      </c>
      <c r="E147" s="150"/>
      <c r="F147" s="150"/>
      <c r="G147" s="151"/>
      <c r="H147" s="151"/>
      <c r="I147" s="151"/>
    </row>
    <row r="148" spans="1:19">
      <c r="C148" s="116"/>
    </row>
    <row r="149" spans="1:19">
      <c r="B149" s="110"/>
      <c r="F149" s="136"/>
    </row>
    <row r="150" spans="1:19" s="128" customFormat="1" ht="31.5">
      <c r="A150" s="128" t="s">
        <v>0</v>
      </c>
      <c r="B150" s="155"/>
      <c r="C150" s="155" t="s">
        <v>454</v>
      </c>
      <c r="D150" s="128" t="s">
        <v>437</v>
      </c>
      <c r="F150" s="262" t="s">
        <v>236</v>
      </c>
      <c r="G150" s="155" t="s">
        <v>25</v>
      </c>
      <c r="P150" s="263" t="s">
        <v>236</v>
      </c>
      <c r="Q150" s="154" t="s">
        <v>478</v>
      </c>
      <c r="R150" s="167" t="s">
        <v>438</v>
      </c>
      <c r="S150" s="154" t="s">
        <v>491</v>
      </c>
    </row>
    <row r="151" spans="1:19" ht="63">
      <c r="A151" s="75" t="s">
        <v>2</v>
      </c>
      <c r="B151" s="128" t="s">
        <v>390</v>
      </c>
      <c r="C151" s="120" t="s">
        <v>394</v>
      </c>
      <c r="D151" s="75" t="s">
        <v>391</v>
      </c>
      <c r="E151" s="75" t="s">
        <v>354</v>
      </c>
      <c r="F151" s="153" t="s">
        <v>470</v>
      </c>
      <c r="G151" s="136" t="s">
        <v>27</v>
      </c>
      <c r="H151" s="154" t="s">
        <v>474</v>
      </c>
      <c r="I151" s="155" t="s">
        <v>384</v>
      </c>
      <c r="J151" s="128" t="s">
        <v>392</v>
      </c>
      <c r="K151" s="128" t="s">
        <v>393</v>
      </c>
      <c r="L151" s="335" t="s">
        <v>571</v>
      </c>
      <c r="M151" s="335" t="s">
        <v>572</v>
      </c>
      <c r="N151" s="335" t="s">
        <v>573</v>
      </c>
      <c r="P151" s="152" t="s">
        <v>435</v>
      </c>
      <c r="Q151" s="191" t="s">
        <v>475</v>
      </c>
      <c r="R151" s="110" t="s">
        <v>275</v>
      </c>
      <c r="S151" s="191" t="s">
        <v>492</v>
      </c>
    </row>
    <row r="152" spans="1:19" ht="18.75">
      <c r="A152" s="331" t="str">
        <f>IF(ISBLANK(G152),"#ignore","")</f>
        <v/>
      </c>
      <c r="B152" s="156" t="s">
        <v>61</v>
      </c>
      <c r="C152" s="246" t="str">
        <f>IF(I152="",(CONCATENATE(B152,"_",D152,"_",F152,"_",H152,"_", J152,"_",K152,"_rep",G152)),(CONCATENATE(B152,"_",D152,"_",I152,"_",F152,"_",H152,"_", J152,"_",K152,"_rep",G152)))</f>
        <v>01_PC9_EV_unlbl_Ctl_ddmmmyy_UKy_TWMF_rep1</v>
      </c>
      <c r="D152" s="115" t="s">
        <v>353</v>
      </c>
      <c r="E152" s="386">
        <v>10</v>
      </c>
      <c r="F152" s="143" t="s">
        <v>337</v>
      </c>
      <c r="G152" s="143">
        <v>1</v>
      </c>
      <c r="H152" s="247" t="str">
        <f>TEXT($C$132,"ddmmmyy")</f>
        <v>ddmmmyy</v>
      </c>
      <c r="I152" s="115" t="s">
        <v>355</v>
      </c>
      <c r="J152" s="248" t="str">
        <f>Project_Study_info!$E$7</f>
        <v>UKy</v>
      </c>
      <c r="K152" s="248" t="str">
        <f>Project_Study_info!$E$11</f>
        <v>TWMF</v>
      </c>
      <c r="L152" s="330" t="str">
        <f t="shared" ref="L152:L183" si="0">IF($F152=$B$136,(CONCATENATE($I$136," ",$J$136," ",$K$136)),(IF($F152=$B$137,(CONCATENATE($I$137," ",$J$137," ",$K$137)),(IF($F152=$B$138,(CONCATENATE($I$138," ",$J$138," ",$K$138)),(IF($F152=$B$139,(CONCATENATE($I$139," ",$J$139," ",$K$139)),(IF($F152=$B$140,(CONCATENATE($I$140," ",$J$140," ",$K$140)),(IF($F152=$B$141,(CONCATENATE($I$141," ",$J$141," ",$K$141)),(IF($F152=$B$142,(CONCATENATE($I$142," ",$J$142," ",$K$142)),((IF($F152=$B$143,(CONCATENATE($I$143," ",$J$143," ",$K$143)),""))))))))))))))))</f>
        <v>12C-Glc 0.45 g/100mL</v>
      </c>
      <c r="M152" s="330" t="str">
        <f t="shared" ref="M152:M183" si="1">IF($F152=$B$136,(CONCATENATE($L$136," ",$M$136," ",$N$136)),(IF($F152=$B$137,(CONCATENATE($L$137," ",$M$137," ",$N$137)),(IF($F152=$B$138,(CONCATENATE($L$138," ",$M$138," ",$N$138)),(IF($F152=$B$139,(CONCATENATE($L$139," ",$M$139," ",$N$139)),(IF($F152=$B$140,(CONCATENATE($L$140," ",$M$140," ",$N$140)),(IF($F152=$B$141,(CONCATENATE($L$141," ",$M$141," ",$N$141)),(IF($F152=$B$142,(CONCATENATE($L$142," ",$M$142," ",$N$142)),((IF($F152=$B$143,(CONCATENATE($L$143," ",$M$143," ",$N$143)),""))))))))))))))))</f>
        <v xml:space="preserve">  </v>
      </c>
      <c r="N152" s="330" t="str">
        <f t="shared" ref="N152:N183" si="2">IF($F152=$B$136,(CONCATENATE($O$136," ",$P$136," ",$Q$136)),(IF($F152=$B$137,(CONCATENATE($O$137," ",$P$137," ",$Q$137)),(IF($F152=$B$138,(CONCATENATE($O$138," ",$P$138," ",$Q$138)),(IF($F152=$B$139,(CONCATENATE($O$139," ",$P$139," ",$Q$139)),(IF($F152=$B$140,(CONCATENATE($O$140," ",$P$140," ",$Q$140)),(IF($F152=$B$141,(CONCATENATE($O$141," ",$P$141," ",$Q$141)),(IF($F152=$B$142,(CONCATENATE($O$142," ",$P$142," ",$Q$142)),((IF($F152=$B$143,(CONCATENATE($O$143," ",$P$143," ",$Q$143)),""))))))))))))))))</f>
        <v xml:space="preserve">  </v>
      </c>
      <c r="P152" s="152" t="s">
        <v>335</v>
      </c>
      <c r="R152" s="110" t="s">
        <v>434</v>
      </c>
    </row>
    <row r="153" spans="1:19" ht="18.75">
      <c r="A153" s="331" t="str">
        <f t="shared" ref="A153:A183" si="3">IF(ISBLANK(G153),"#ignore","")</f>
        <v/>
      </c>
      <c r="B153" s="156" t="s">
        <v>62</v>
      </c>
      <c r="C153" s="246" t="str">
        <f t="shared" ref="C153:C183" si="4">IF(I153="",(CONCATENATE(B153,"_",D153,"_",F153,"_",H153,"_", J153,"_",K153,"_rep",G153)),(CONCATENATE(B153,"_",D153,"_",I153,"_",F153,"_",H153,"_", J153,"_",K153,"_rep",G153)))</f>
        <v>02_PC9_EV_13C6Glc_Ctl_ddmmmyy_UKy_TWMF_rep1</v>
      </c>
      <c r="D153" s="115" t="s">
        <v>353</v>
      </c>
      <c r="E153" s="386">
        <v>10</v>
      </c>
      <c r="F153" s="143" t="s">
        <v>255</v>
      </c>
      <c r="G153" s="143">
        <v>1</v>
      </c>
      <c r="H153" s="247" t="str">
        <f t="shared" ref="H153:H183" si="5">TEXT($C$132,"ddmmmyy")</f>
        <v>ddmmmyy</v>
      </c>
      <c r="I153" s="115" t="s">
        <v>355</v>
      </c>
      <c r="J153" s="248" t="str">
        <f>Project_Study_info!$E$7</f>
        <v>UKy</v>
      </c>
      <c r="K153" s="248" t="str">
        <f>Project_Study_info!$E$11</f>
        <v>TWMF</v>
      </c>
      <c r="L153" s="330" t="str">
        <f t="shared" si="0"/>
        <v>13C-Glc 0.45 g/100mL</v>
      </c>
      <c r="M153" s="330" t="str">
        <f t="shared" si="1"/>
        <v xml:space="preserve">  </v>
      </c>
      <c r="N153" s="330" t="str">
        <f t="shared" si="2"/>
        <v xml:space="preserve">  </v>
      </c>
      <c r="P153" s="152" t="s">
        <v>335</v>
      </c>
      <c r="R153" s="110" t="s">
        <v>434</v>
      </c>
    </row>
    <row r="154" spans="1:19" ht="18.75">
      <c r="A154" s="331" t="str">
        <f t="shared" si="3"/>
        <v/>
      </c>
      <c r="B154" s="156" t="s">
        <v>63</v>
      </c>
      <c r="C154" s="246" t="str">
        <f t="shared" si="4"/>
        <v>03_PC9_EV_13C6Glc_Ctl_ddmmmyy_UKy_TWMF_rep2</v>
      </c>
      <c r="D154" s="115" t="s">
        <v>353</v>
      </c>
      <c r="E154" s="386">
        <v>10</v>
      </c>
      <c r="F154" s="143" t="s">
        <v>255</v>
      </c>
      <c r="G154" s="143">
        <v>2</v>
      </c>
      <c r="H154" s="247" t="str">
        <f t="shared" si="5"/>
        <v>ddmmmyy</v>
      </c>
      <c r="I154" s="115" t="s">
        <v>355</v>
      </c>
      <c r="J154" s="248" t="str">
        <f>Project_Study_info!$E$7</f>
        <v>UKy</v>
      </c>
      <c r="K154" s="248" t="str">
        <f>Project_Study_info!$E$11</f>
        <v>TWMF</v>
      </c>
      <c r="L154" s="330" t="str">
        <f t="shared" si="0"/>
        <v>13C-Glc 0.45 g/100mL</v>
      </c>
      <c r="M154" s="330" t="str">
        <f t="shared" si="1"/>
        <v xml:space="preserve">  </v>
      </c>
      <c r="N154" s="330" t="str">
        <f t="shared" si="2"/>
        <v xml:space="preserve">  </v>
      </c>
      <c r="P154" s="152" t="s">
        <v>335</v>
      </c>
      <c r="R154" s="110" t="s">
        <v>434</v>
      </c>
    </row>
    <row r="155" spans="1:19" ht="18.75">
      <c r="A155" s="331" t="str">
        <f t="shared" si="3"/>
        <v/>
      </c>
      <c r="B155" s="156" t="s">
        <v>64</v>
      </c>
      <c r="C155" s="246" t="str">
        <f t="shared" si="4"/>
        <v>04_PC9_EV_13C6Glc_Ctl_ddmmmyy_UKy_TWMF_rep3</v>
      </c>
      <c r="D155" s="115" t="s">
        <v>353</v>
      </c>
      <c r="E155" s="386">
        <v>10</v>
      </c>
      <c r="F155" s="143" t="s">
        <v>255</v>
      </c>
      <c r="G155" s="143">
        <v>3</v>
      </c>
      <c r="H155" s="247" t="str">
        <f t="shared" si="5"/>
        <v>ddmmmyy</v>
      </c>
      <c r="I155" s="115" t="s">
        <v>355</v>
      </c>
      <c r="J155" s="248" t="str">
        <f>Project_Study_info!$E$7</f>
        <v>UKy</v>
      </c>
      <c r="K155" s="248" t="str">
        <f>Project_Study_info!$E$11</f>
        <v>TWMF</v>
      </c>
      <c r="L155" s="330" t="str">
        <f t="shared" si="0"/>
        <v>13C-Glc 0.45 g/100mL</v>
      </c>
      <c r="M155" s="330" t="str">
        <f t="shared" si="1"/>
        <v xml:space="preserve">  </v>
      </c>
      <c r="N155" s="330" t="str">
        <f t="shared" si="2"/>
        <v xml:space="preserve">  </v>
      </c>
      <c r="P155" s="152" t="s">
        <v>335</v>
      </c>
      <c r="R155" s="110" t="s">
        <v>434</v>
      </c>
    </row>
    <row r="156" spans="1:19" ht="18.75">
      <c r="A156" s="331" t="str">
        <f t="shared" si="3"/>
        <v/>
      </c>
      <c r="B156" s="156" t="s">
        <v>65</v>
      </c>
      <c r="C156" s="246" t="str">
        <f t="shared" si="4"/>
        <v>05_PC9_EV_13C6Glc_100ugWGP_ddmmmyy_UKy_TWMF_rep1</v>
      </c>
      <c r="D156" s="115" t="s">
        <v>353</v>
      </c>
      <c r="E156" s="386">
        <v>10</v>
      </c>
      <c r="F156" s="143" t="s">
        <v>256</v>
      </c>
      <c r="G156" s="143">
        <v>1</v>
      </c>
      <c r="H156" s="247" t="str">
        <f t="shared" si="5"/>
        <v>ddmmmyy</v>
      </c>
      <c r="I156" s="115" t="s">
        <v>355</v>
      </c>
      <c r="J156" s="248" t="str">
        <f>Project_Study_info!$E$7</f>
        <v>UKy</v>
      </c>
      <c r="K156" s="248" t="str">
        <f>Project_Study_info!$E$11</f>
        <v>TWMF</v>
      </c>
      <c r="L156" s="330" t="str">
        <f t="shared" si="0"/>
        <v>13C-Glc 0.45 g/100mL</v>
      </c>
      <c r="M156" s="330" t="str">
        <f t="shared" si="1"/>
        <v>b-glucan 100 ug</v>
      </c>
      <c r="N156" s="330" t="str">
        <f t="shared" si="2"/>
        <v xml:space="preserve">  </v>
      </c>
      <c r="P156" s="152" t="s">
        <v>335</v>
      </c>
      <c r="R156" s="110" t="s">
        <v>434</v>
      </c>
    </row>
    <row r="157" spans="1:19" ht="18.75">
      <c r="A157" s="331" t="str">
        <f t="shared" si="3"/>
        <v/>
      </c>
      <c r="B157" s="156" t="s">
        <v>66</v>
      </c>
      <c r="C157" s="246" t="str">
        <f t="shared" si="4"/>
        <v>06_PC9_EV_13C6Glc_100ugWGP_ddmmmyy_UKy_TWMF_rep1</v>
      </c>
      <c r="D157" s="115" t="s">
        <v>353</v>
      </c>
      <c r="E157" s="386">
        <v>10</v>
      </c>
      <c r="F157" s="143" t="s">
        <v>256</v>
      </c>
      <c r="G157" s="143">
        <v>1</v>
      </c>
      <c r="H157" s="247" t="str">
        <f t="shared" si="5"/>
        <v>ddmmmyy</v>
      </c>
      <c r="I157" s="115" t="s">
        <v>355</v>
      </c>
      <c r="J157" s="248" t="str">
        <f>Project_Study_info!$E$7</f>
        <v>UKy</v>
      </c>
      <c r="K157" s="248" t="str">
        <f>Project_Study_info!$E$11</f>
        <v>TWMF</v>
      </c>
      <c r="L157" s="330" t="str">
        <f t="shared" si="0"/>
        <v>13C-Glc 0.45 g/100mL</v>
      </c>
      <c r="M157" s="330" t="str">
        <f t="shared" si="1"/>
        <v>b-glucan 100 ug</v>
      </c>
      <c r="N157" s="330" t="str">
        <f t="shared" si="2"/>
        <v xml:space="preserve">  </v>
      </c>
      <c r="P157" s="152" t="s">
        <v>335</v>
      </c>
      <c r="R157" s="110" t="s">
        <v>434</v>
      </c>
    </row>
    <row r="158" spans="1:19" ht="18.75">
      <c r="A158" s="331" t="str">
        <f t="shared" si="3"/>
        <v/>
      </c>
      <c r="B158" s="156" t="s">
        <v>67</v>
      </c>
      <c r="C158" s="246" t="str">
        <f t="shared" si="4"/>
        <v>07_PC9_EV_13C6Glc_100ugWGP_ddmmmyy_UKy_TWMF_rep2</v>
      </c>
      <c r="D158" s="115" t="s">
        <v>353</v>
      </c>
      <c r="E158" s="386">
        <v>10</v>
      </c>
      <c r="F158" s="143" t="s">
        <v>256</v>
      </c>
      <c r="G158" s="143">
        <v>2</v>
      </c>
      <c r="H158" s="247" t="str">
        <f t="shared" si="5"/>
        <v>ddmmmyy</v>
      </c>
      <c r="I158" s="115" t="s">
        <v>355</v>
      </c>
      <c r="J158" s="248" t="str">
        <f>Project_Study_info!$E$7</f>
        <v>UKy</v>
      </c>
      <c r="K158" s="248" t="str">
        <f>Project_Study_info!$E$11</f>
        <v>TWMF</v>
      </c>
      <c r="L158" s="330" t="str">
        <f t="shared" si="0"/>
        <v>13C-Glc 0.45 g/100mL</v>
      </c>
      <c r="M158" s="330" t="str">
        <f t="shared" si="1"/>
        <v>b-glucan 100 ug</v>
      </c>
      <c r="N158" s="330" t="str">
        <f t="shared" si="2"/>
        <v xml:space="preserve">  </v>
      </c>
      <c r="P158" s="152" t="s">
        <v>335</v>
      </c>
      <c r="R158" s="110" t="s">
        <v>434</v>
      </c>
    </row>
    <row r="159" spans="1:19" ht="18.75">
      <c r="A159" s="331" t="str">
        <f t="shared" si="3"/>
        <v/>
      </c>
      <c r="B159" s="156" t="s">
        <v>68</v>
      </c>
      <c r="C159" s="246" t="str">
        <f t="shared" si="4"/>
        <v>08_PC9_EV_unlbl_100ugWGP_ddmmmyy_UKy_TWMF_rep3</v>
      </c>
      <c r="D159" s="115" t="s">
        <v>353</v>
      </c>
      <c r="E159" s="386">
        <v>10</v>
      </c>
      <c r="F159" s="143" t="s">
        <v>338</v>
      </c>
      <c r="G159" s="143">
        <v>3</v>
      </c>
      <c r="H159" s="247" t="str">
        <f t="shared" si="5"/>
        <v>ddmmmyy</v>
      </c>
      <c r="I159" s="115" t="s">
        <v>355</v>
      </c>
      <c r="J159" s="248" t="str">
        <f>Project_Study_info!$E$7</f>
        <v>UKy</v>
      </c>
      <c r="K159" s="248" t="str">
        <f>Project_Study_info!$E$11</f>
        <v>TWMF</v>
      </c>
      <c r="L159" s="330" t="str">
        <f t="shared" si="0"/>
        <v>12C-Glc 0.45 g/100mL</v>
      </c>
      <c r="M159" s="330" t="str">
        <f t="shared" si="1"/>
        <v>b-glucan 100 ug</v>
      </c>
      <c r="N159" s="330" t="str">
        <f t="shared" si="2"/>
        <v xml:space="preserve">  </v>
      </c>
      <c r="P159" s="152" t="s">
        <v>335</v>
      </c>
      <c r="R159" s="110" t="s">
        <v>434</v>
      </c>
    </row>
    <row r="160" spans="1:19" ht="18.75">
      <c r="A160" s="331" t="str">
        <f t="shared" si="3"/>
        <v>#ignore</v>
      </c>
      <c r="B160" s="156" t="s">
        <v>91</v>
      </c>
      <c r="C160" s="246" t="str">
        <f t="shared" si="4"/>
        <v>09___ddmmmyy_UKy_TWMF_rep</v>
      </c>
      <c r="D160" s="115"/>
      <c r="E160" s="386"/>
      <c r="F160" s="143"/>
      <c r="G160" s="143"/>
      <c r="H160" s="247" t="str">
        <f t="shared" si="5"/>
        <v>ddmmmyy</v>
      </c>
      <c r="I160" s="115"/>
      <c r="J160" s="248" t="str">
        <f>Project_Study_info!$E$7</f>
        <v>UKy</v>
      </c>
      <c r="K160" s="248" t="str">
        <f>Project_Study_info!$E$11</f>
        <v>TWMF</v>
      </c>
      <c r="L160" s="330" t="str">
        <f t="shared" si="0"/>
        <v xml:space="preserve">  </v>
      </c>
      <c r="M160" s="330" t="str">
        <f t="shared" si="1"/>
        <v xml:space="preserve">  </v>
      </c>
      <c r="N160" s="330" t="str">
        <f t="shared" si="2"/>
        <v xml:space="preserve">  </v>
      </c>
      <c r="P160" s="152" t="s">
        <v>335</v>
      </c>
      <c r="R160" s="110" t="s">
        <v>434</v>
      </c>
    </row>
    <row r="161" spans="1:18" ht="18.75">
      <c r="A161" s="331" t="str">
        <f t="shared" si="3"/>
        <v>#ignore</v>
      </c>
      <c r="B161" s="156" t="s">
        <v>69</v>
      </c>
      <c r="C161" s="246" t="str">
        <f t="shared" si="4"/>
        <v>10___ddmmmyy_UKy_TWMF_rep</v>
      </c>
      <c r="D161" s="115"/>
      <c r="E161" s="386"/>
      <c r="F161" s="143"/>
      <c r="G161" s="143"/>
      <c r="H161" s="247" t="str">
        <f t="shared" si="5"/>
        <v>ddmmmyy</v>
      </c>
      <c r="I161" s="115"/>
      <c r="J161" s="248" t="str">
        <f>Project_Study_info!$E$7</f>
        <v>UKy</v>
      </c>
      <c r="K161" s="248" t="str">
        <f>Project_Study_info!$E$11</f>
        <v>TWMF</v>
      </c>
      <c r="L161" s="330" t="str">
        <f t="shared" si="0"/>
        <v xml:space="preserve">  </v>
      </c>
      <c r="M161" s="330" t="str">
        <f t="shared" si="1"/>
        <v xml:space="preserve">  </v>
      </c>
      <c r="N161" s="330" t="str">
        <f t="shared" si="2"/>
        <v xml:space="preserve">  </v>
      </c>
      <c r="P161" s="152" t="s">
        <v>335</v>
      </c>
      <c r="R161" s="110" t="s">
        <v>434</v>
      </c>
    </row>
    <row r="162" spans="1:18" ht="18.75">
      <c r="A162" s="331" t="str">
        <f t="shared" si="3"/>
        <v>#ignore</v>
      </c>
      <c r="B162" s="156" t="s">
        <v>169</v>
      </c>
      <c r="C162" s="246" t="str">
        <f t="shared" si="4"/>
        <v>11___ddmmmyy_UKy_TWMF_rep</v>
      </c>
      <c r="D162" s="115"/>
      <c r="E162" s="386"/>
      <c r="F162" s="143"/>
      <c r="G162" s="143"/>
      <c r="H162" s="247" t="str">
        <f t="shared" si="5"/>
        <v>ddmmmyy</v>
      </c>
      <c r="I162" s="115"/>
      <c r="J162" s="248" t="str">
        <f>Project_Study_info!$E$7</f>
        <v>UKy</v>
      </c>
      <c r="K162" s="248" t="str">
        <f>Project_Study_info!$E$11</f>
        <v>TWMF</v>
      </c>
      <c r="L162" s="330" t="str">
        <f t="shared" si="0"/>
        <v xml:space="preserve">  </v>
      </c>
      <c r="M162" s="330" t="str">
        <f t="shared" si="1"/>
        <v xml:space="preserve">  </v>
      </c>
      <c r="N162" s="330" t="str">
        <f t="shared" si="2"/>
        <v xml:space="preserve">  </v>
      </c>
      <c r="P162" s="152" t="s">
        <v>335</v>
      </c>
      <c r="R162" s="110" t="s">
        <v>434</v>
      </c>
    </row>
    <row r="163" spans="1:18" ht="18.75">
      <c r="A163" s="331" t="str">
        <f t="shared" si="3"/>
        <v>#ignore</v>
      </c>
      <c r="B163" s="156" t="s">
        <v>170</v>
      </c>
      <c r="C163" s="246" t="str">
        <f t="shared" si="4"/>
        <v>12___ddmmmyy_UKy_TWMF_rep</v>
      </c>
      <c r="D163" s="115"/>
      <c r="E163" s="386"/>
      <c r="F163" s="143"/>
      <c r="G163" s="143"/>
      <c r="H163" s="247" t="str">
        <f t="shared" si="5"/>
        <v>ddmmmyy</v>
      </c>
      <c r="I163" s="115"/>
      <c r="J163" s="248" t="str">
        <f>Project_Study_info!$E$7</f>
        <v>UKy</v>
      </c>
      <c r="K163" s="248" t="str">
        <f>Project_Study_info!$E$11</f>
        <v>TWMF</v>
      </c>
      <c r="L163" s="330" t="str">
        <f t="shared" si="0"/>
        <v xml:space="preserve">  </v>
      </c>
      <c r="M163" s="330" t="str">
        <f t="shared" si="1"/>
        <v xml:space="preserve">  </v>
      </c>
      <c r="N163" s="330" t="str">
        <f t="shared" si="2"/>
        <v xml:space="preserve">  </v>
      </c>
      <c r="P163" s="152" t="s">
        <v>335</v>
      </c>
      <c r="R163" s="110" t="s">
        <v>434</v>
      </c>
    </row>
    <row r="164" spans="1:18" ht="18.75">
      <c r="A164" s="331" t="str">
        <f t="shared" si="3"/>
        <v>#ignore</v>
      </c>
      <c r="B164" s="156" t="s">
        <v>171</v>
      </c>
      <c r="C164" s="246" t="str">
        <f t="shared" si="4"/>
        <v>13___ddmmmyy_UKy_TWMF_rep</v>
      </c>
      <c r="D164" s="115"/>
      <c r="E164" s="386"/>
      <c r="F164" s="143"/>
      <c r="G164" s="143"/>
      <c r="H164" s="247" t="str">
        <f t="shared" si="5"/>
        <v>ddmmmyy</v>
      </c>
      <c r="I164" s="115"/>
      <c r="J164" s="248" t="str">
        <f>Project_Study_info!$E$7</f>
        <v>UKy</v>
      </c>
      <c r="K164" s="248" t="str">
        <f>Project_Study_info!$E$11</f>
        <v>TWMF</v>
      </c>
      <c r="L164" s="330" t="str">
        <f t="shared" si="0"/>
        <v xml:space="preserve">  </v>
      </c>
      <c r="M164" s="330" t="str">
        <f t="shared" si="1"/>
        <v xml:space="preserve">  </v>
      </c>
      <c r="N164" s="330" t="str">
        <f t="shared" si="2"/>
        <v xml:space="preserve">  </v>
      </c>
      <c r="P164" s="152" t="s">
        <v>335</v>
      </c>
      <c r="R164" s="110" t="s">
        <v>434</v>
      </c>
    </row>
    <row r="165" spans="1:18" ht="18.75">
      <c r="A165" s="331" t="str">
        <f t="shared" si="3"/>
        <v>#ignore</v>
      </c>
      <c r="B165" s="156" t="s">
        <v>172</v>
      </c>
      <c r="C165" s="246" t="str">
        <f t="shared" si="4"/>
        <v>14___ddmmmyy_UKy_TWMF_rep</v>
      </c>
      <c r="D165" s="115"/>
      <c r="E165" s="386"/>
      <c r="F165" s="143"/>
      <c r="G165" s="143"/>
      <c r="H165" s="247" t="str">
        <f t="shared" si="5"/>
        <v>ddmmmyy</v>
      </c>
      <c r="I165" s="115"/>
      <c r="J165" s="248" t="str">
        <f>Project_Study_info!$E$7</f>
        <v>UKy</v>
      </c>
      <c r="K165" s="248" t="str">
        <f>Project_Study_info!$E$11</f>
        <v>TWMF</v>
      </c>
      <c r="L165" s="330" t="str">
        <f t="shared" si="0"/>
        <v xml:space="preserve">  </v>
      </c>
      <c r="M165" s="330" t="str">
        <f t="shared" si="1"/>
        <v xml:space="preserve">  </v>
      </c>
      <c r="N165" s="330" t="str">
        <f t="shared" si="2"/>
        <v xml:space="preserve">  </v>
      </c>
      <c r="P165" s="152" t="s">
        <v>335</v>
      </c>
      <c r="R165" s="110" t="s">
        <v>434</v>
      </c>
    </row>
    <row r="166" spans="1:18" ht="18.75">
      <c r="A166" s="331" t="str">
        <f t="shared" si="3"/>
        <v>#ignore</v>
      </c>
      <c r="B166" s="156" t="s">
        <v>173</v>
      </c>
      <c r="C166" s="246" t="str">
        <f t="shared" si="4"/>
        <v>15___ddmmmyy_UKy_TWMF_rep</v>
      </c>
      <c r="D166" s="115"/>
      <c r="E166" s="386"/>
      <c r="F166" s="143"/>
      <c r="G166" s="143"/>
      <c r="H166" s="247" t="str">
        <f t="shared" si="5"/>
        <v>ddmmmyy</v>
      </c>
      <c r="I166" s="115"/>
      <c r="J166" s="248" t="str">
        <f>Project_Study_info!$E$7</f>
        <v>UKy</v>
      </c>
      <c r="K166" s="248" t="str">
        <f>Project_Study_info!$E$11</f>
        <v>TWMF</v>
      </c>
      <c r="L166" s="330" t="str">
        <f t="shared" si="0"/>
        <v xml:space="preserve">  </v>
      </c>
      <c r="M166" s="330" t="str">
        <f t="shared" si="1"/>
        <v xml:space="preserve">  </v>
      </c>
      <c r="N166" s="330" t="str">
        <f t="shared" si="2"/>
        <v xml:space="preserve">  </v>
      </c>
      <c r="P166" s="152" t="s">
        <v>335</v>
      </c>
      <c r="R166" s="110" t="s">
        <v>434</v>
      </c>
    </row>
    <row r="167" spans="1:18" ht="18.75">
      <c r="A167" s="331" t="str">
        <f t="shared" si="3"/>
        <v>#ignore</v>
      </c>
      <c r="B167" s="156" t="s">
        <v>174</v>
      </c>
      <c r="C167" s="246" t="str">
        <f t="shared" si="4"/>
        <v>16___ddmmmyy_UKy_TWMF_rep</v>
      </c>
      <c r="D167" s="115"/>
      <c r="E167" s="386"/>
      <c r="F167" s="143"/>
      <c r="G167" s="143"/>
      <c r="H167" s="247" t="str">
        <f t="shared" si="5"/>
        <v>ddmmmyy</v>
      </c>
      <c r="I167" s="115"/>
      <c r="J167" s="248" t="str">
        <f>Project_Study_info!$E$7</f>
        <v>UKy</v>
      </c>
      <c r="K167" s="248" t="str">
        <f>Project_Study_info!$E$11</f>
        <v>TWMF</v>
      </c>
      <c r="L167" s="330" t="str">
        <f t="shared" si="0"/>
        <v xml:space="preserve">  </v>
      </c>
      <c r="M167" s="330" t="str">
        <f t="shared" si="1"/>
        <v xml:space="preserve">  </v>
      </c>
      <c r="N167" s="330" t="str">
        <f t="shared" si="2"/>
        <v xml:space="preserve">  </v>
      </c>
      <c r="P167" s="152" t="s">
        <v>335</v>
      </c>
      <c r="R167" s="110" t="s">
        <v>434</v>
      </c>
    </row>
    <row r="168" spans="1:18" ht="18.75">
      <c r="A168" s="331" t="str">
        <f t="shared" si="3"/>
        <v>#ignore</v>
      </c>
      <c r="B168" s="156" t="s">
        <v>175</v>
      </c>
      <c r="C168" s="246" t="str">
        <f t="shared" si="4"/>
        <v>17___ddmmmyy_UKy_TWMF_rep</v>
      </c>
      <c r="D168" s="115"/>
      <c r="E168" s="386"/>
      <c r="F168" s="143"/>
      <c r="G168" s="143"/>
      <c r="H168" s="247" t="str">
        <f t="shared" si="5"/>
        <v>ddmmmyy</v>
      </c>
      <c r="I168" s="115"/>
      <c r="J168" s="248" t="str">
        <f>Project_Study_info!$E$7</f>
        <v>UKy</v>
      </c>
      <c r="K168" s="248" t="str">
        <f>Project_Study_info!$E$11</f>
        <v>TWMF</v>
      </c>
      <c r="L168" s="330" t="str">
        <f t="shared" si="0"/>
        <v xml:space="preserve">  </v>
      </c>
      <c r="M168" s="330" t="str">
        <f t="shared" si="1"/>
        <v xml:space="preserve">  </v>
      </c>
      <c r="N168" s="330" t="str">
        <f t="shared" si="2"/>
        <v xml:space="preserve">  </v>
      </c>
      <c r="P168" s="152" t="s">
        <v>335</v>
      </c>
      <c r="R168" s="110" t="s">
        <v>434</v>
      </c>
    </row>
    <row r="169" spans="1:18" ht="18.75">
      <c r="A169" s="331" t="str">
        <f t="shared" si="3"/>
        <v>#ignore</v>
      </c>
      <c r="B169" s="156" t="s">
        <v>340</v>
      </c>
      <c r="C169" s="246" t="str">
        <f t="shared" si="4"/>
        <v>18___ddmmmyy_UKy_TWMF_rep</v>
      </c>
      <c r="D169" s="115"/>
      <c r="E169" s="386"/>
      <c r="F169" s="143"/>
      <c r="G169" s="143"/>
      <c r="H169" s="247" t="str">
        <f t="shared" si="5"/>
        <v>ddmmmyy</v>
      </c>
      <c r="I169" s="115"/>
      <c r="J169" s="248" t="str">
        <f>Project_Study_info!$E$7</f>
        <v>UKy</v>
      </c>
      <c r="K169" s="248" t="str">
        <f>Project_Study_info!$E$11</f>
        <v>TWMF</v>
      </c>
      <c r="L169" s="330" t="str">
        <f t="shared" si="0"/>
        <v xml:space="preserve">  </v>
      </c>
      <c r="M169" s="330" t="str">
        <f t="shared" si="1"/>
        <v xml:space="preserve">  </v>
      </c>
      <c r="N169" s="330" t="str">
        <f t="shared" si="2"/>
        <v xml:space="preserve">  </v>
      </c>
      <c r="P169" s="152" t="s">
        <v>335</v>
      </c>
      <c r="R169" s="110" t="s">
        <v>434</v>
      </c>
    </row>
    <row r="170" spans="1:18" ht="18.75">
      <c r="A170" s="331" t="str">
        <f t="shared" si="3"/>
        <v>#ignore</v>
      </c>
      <c r="B170" s="156" t="s">
        <v>341</v>
      </c>
      <c r="C170" s="246" t="str">
        <f t="shared" si="4"/>
        <v>19___ddmmmyy_UKy_TWMF_rep</v>
      </c>
      <c r="D170" s="115"/>
      <c r="E170" s="386"/>
      <c r="F170" s="143"/>
      <c r="G170" s="143"/>
      <c r="H170" s="247" t="str">
        <f t="shared" si="5"/>
        <v>ddmmmyy</v>
      </c>
      <c r="I170" s="115"/>
      <c r="J170" s="248" t="str">
        <f>Project_Study_info!$E$7</f>
        <v>UKy</v>
      </c>
      <c r="K170" s="248" t="str">
        <f>Project_Study_info!$E$11</f>
        <v>TWMF</v>
      </c>
      <c r="L170" s="330" t="str">
        <f t="shared" si="0"/>
        <v xml:space="preserve">  </v>
      </c>
      <c r="M170" s="330" t="str">
        <f t="shared" si="1"/>
        <v xml:space="preserve">  </v>
      </c>
      <c r="N170" s="330" t="str">
        <f t="shared" si="2"/>
        <v xml:space="preserve">  </v>
      </c>
      <c r="P170" s="152" t="s">
        <v>335</v>
      </c>
      <c r="R170" s="110" t="s">
        <v>434</v>
      </c>
    </row>
    <row r="171" spans="1:18" ht="18.75">
      <c r="A171" s="331" t="str">
        <f t="shared" si="3"/>
        <v>#ignore</v>
      </c>
      <c r="B171" s="156" t="s">
        <v>342</v>
      </c>
      <c r="C171" s="246" t="str">
        <f t="shared" si="4"/>
        <v>20___ddmmmyy_UKy_TWMF_rep</v>
      </c>
      <c r="D171" s="115"/>
      <c r="E171" s="386"/>
      <c r="F171" s="143"/>
      <c r="G171" s="143"/>
      <c r="H171" s="247" t="str">
        <f t="shared" si="5"/>
        <v>ddmmmyy</v>
      </c>
      <c r="I171" s="115"/>
      <c r="J171" s="248" t="str">
        <f>Project_Study_info!$E$7</f>
        <v>UKy</v>
      </c>
      <c r="K171" s="248" t="str">
        <f>Project_Study_info!$E$11</f>
        <v>TWMF</v>
      </c>
      <c r="L171" s="330" t="str">
        <f t="shared" si="0"/>
        <v xml:space="preserve">  </v>
      </c>
      <c r="M171" s="330" t="str">
        <f t="shared" si="1"/>
        <v xml:space="preserve">  </v>
      </c>
      <c r="N171" s="330" t="str">
        <f t="shared" si="2"/>
        <v xml:space="preserve">  </v>
      </c>
      <c r="P171" s="152" t="s">
        <v>335</v>
      </c>
      <c r="R171" s="110" t="s">
        <v>434</v>
      </c>
    </row>
    <row r="172" spans="1:18" ht="18.75">
      <c r="A172" s="331" t="str">
        <f t="shared" si="3"/>
        <v>#ignore</v>
      </c>
      <c r="B172" s="156" t="s">
        <v>343</v>
      </c>
      <c r="C172" s="246" t="str">
        <f t="shared" si="4"/>
        <v>21___ddmmmyy_UKy_TWMF_rep</v>
      </c>
      <c r="D172" s="115"/>
      <c r="E172" s="386"/>
      <c r="F172" s="143"/>
      <c r="G172" s="143"/>
      <c r="H172" s="247" t="str">
        <f t="shared" si="5"/>
        <v>ddmmmyy</v>
      </c>
      <c r="I172" s="115"/>
      <c r="J172" s="248" t="str">
        <f>Project_Study_info!$E$7</f>
        <v>UKy</v>
      </c>
      <c r="K172" s="248" t="str">
        <f>Project_Study_info!$E$11</f>
        <v>TWMF</v>
      </c>
      <c r="L172" s="330" t="str">
        <f t="shared" si="0"/>
        <v xml:space="preserve">  </v>
      </c>
      <c r="M172" s="330" t="str">
        <f t="shared" si="1"/>
        <v xml:space="preserve">  </v>
      </c>
      <c r="N172" s="330" t="str">
        <f t="shared" si="2"/>
        <v xml:space="preserve">  </v>
      </c>
      <c r="P172" s="152" t="s">
        <v>335</v>
      </c>
      <c r="R172" s="110" t="s">
        <v>434</v>
      </c>
    </row>
    <row r="173" spans="1:18" ht="18.75">
      <c r="A173" s="331" t="str">
        <f t="shared" si="3"/>
        <v>#ignore</v>
      </c>
      <c r="B173" s="156" t="s">
        <v>344</v>
      </c>
      <c r="C173" s="246" t="str">
        <f t="shared" si="4"/>
        <v>22___ddmmmyy_UKy_TWMF_rep</v>
      </c>
      <c r="D173" s="115"/>
      <c r="E173" s="386"/>
      <c r="F173" s="143"/>
      <c r="G173" s="143"/>
      <c r="H173" s="247" t="str">
        <f t="shared" si="5"/>
        <v>ddmmmyy</v>
      </c>
      <c r="I173" s="115"/>
      <c r="J173" s="248" t="str">
        <f>Project_Study_info!$E$7</f>
        <v>UKy</v>
      </c>
      <c r="K173" s="248" t="str">
        <f>Project_Study_info!$E$11</f>
        <v>TWMF</v>
      </c>
      <c r="L173" s="330" t="str">
        <f t="shared" si="0"/>
        <v xml:space="preserve">  </v>
      </c>
      <c r="M173" s="330" t="str">
        <f t="shared" si="1"/>
        <v xml:space="preserve">  </v>
      </c>
      <c r="N173" s="330" t="str">
        <f t="shared" si="2"/>
        <v xml:space="preserve">  </v>
      </c>
      <c r="P173" s="152" t="s">
        <v>335</v>
      </c>
      <c r="R173" s="110" t="s">
        <v>434</v>
      </c>
    </row>
    <row r="174" spans="1:18" ht="18.75">
      <c r="A174" s="331" t="str">
        <f t="shared" si="3"/>
        <v>#ignore</v>
      </c>
      <c r="B174" s="156" t="s">
        <v>345</v>
      </c>
      <c r="C174" s="246" t="str">
        <f t="shared" si="4"/>
        <v>23___ddmmmyy_UKy_TWMF_rep</v>
      </c>
      <c r="D174" s="115"/>
      <c r="E174" s="386"/>
      <c r="F174" s="143"/>
      <c r="G174" s="143"/>
      <c r="H174" s="247" t="str">
        <f t="shared" si="5"/>
        <v>ddmmmyy</v>
      </c>
      <c r="I174" s="115"/>
      <c r="J174" s="248" t="str">
        <f>Project_Study_info!$E$7</f>
        <v>UKy</v>
      </c>
      <c r="K174" s="248" t="str">
        <f>Project_Study_info!$E$11</f>
        <v>TWMF</v>
      </c>
      <c r="L174" s="330" t="str">
        <f t="shared" si="0"/>
        <v xml:space="preserve">  </v>
      </c>
      <c r="M174" s="330" t="str">
        <f t="shared" si="1"/>
        <v xml:space="preserve">  </v>
      </c>
      <c r="N174" s="330" t="str">
        <f t="shared" si="2"/>
        <v xml:space="preserve">  </v>
      </c>
      <c r="P174" s="152" t="s">
        <v>335</v>
      </c>
      <c r="R174" s="110" t="s">
        <v>434</v>
      </c>
    </row>
    <row r="175" spans="1:18" ht="18.75">
      <c r="A175" s="331" t="str">
        <f t="shared" si="3"/>
        <v>#ignore</v>
      </c>
      <c r="B175" s="156" t="s">
        <v>346</v>
      </c>
      <c r="C175" s="246" t="str">
        <f t="shared" si="4"/>
        <v>24___ddmmmyy_UKy_TWMF_rep</v>
      </c>
      <c r="D175" s="115"/>
      <c r="E175" s="386"/>
      <c r="F175" s="143"/>
      <c r="G175" s="143"/>
      <c r="H175" s="247" t="str">
        <f t="shared" si="5"/>
        <v>ddmmmyy</v>
      </c>
      <c r="I175" s="115"/>
      <c r="J175" s="248" t="str">
        <f>Project_Study_info!$E$7</f>
        <v>UKy</v>
      </c>
      <c r="K175" s="248" t="str">
        <f>Project_Study_info!$E$11</f>
        <v>TWMF</v>
      </c>
      <c r="L175" s="330" t="str">
        <f t="shared" si="0"/>
        <v xml:space="preserve">  </v>
      </c>
      <c r="M175" s="330" t="str">
        <f t="shared" si="1"/>
        <v xml:space="preserve">  </v>
      </c>
      <c r="N175" s="330" t="str">
        <f t="shared" si="2"/>
        <v xml:space="preserve">  </v>
      </c>
      <c r="P175" s="152" t="s">
        <v>335</v>
      </c>
      <c r="R175" s="110" t="s">
        <v>434</v>
      </c>
    </row>
    <row r="176" spans="1:18" ht="18.75">
      <c r="A176" s="331" t="str">
        <f t="shared" si="3"/>
        <v>#ignore</v>
      </c>
      <c r="B176" s="156" t="s">
        <v>347</v>
      </c>
      <c r="C176" s="246" t="str">
        <f t="shared" si="4"/>
        <v>25___ddmmmyy_UKy_TWMF_rep</v>
      </c>
      <c r="D176" s="115"/>
      <c r="E176" s="386"/>
      <c r="F176" s="143"/>
      <c r="G176" s="143"/>
      <c r="H176" s="247" t="str">
        <f t="shared" si="5"/>
        <v>ddmmmyy</v>
      </c>
      <c r="I176" s="115"/>
      <c r="J176" s="248" t="str">
        <f>Project_Study_info!$E$7</f>
        <v>UKy</v>
      </c>
      <c r="K176" s="248" t="str">
        <f>Project_Study_info!$E$11</f>
        <v>TWMF</v>
      </c>
      <c r="L176" s="330" t="str">
        <f t="shared" si="0"/>
        <v xml:space="preserve">  </v>
      </c>
      <c r="M176" s="330" t="str">
        <f t="shared" si="1"/>
        <v xml:space="preserve">  </v>
      </c>
      <c r="N176" s="330" t="str">
        <f t="shared" si="2"/>
        <v xml:space="preserve">  </v>
      </c>
      <c r="P176" s="152" t="s">
        <v>335</v>
      </c>
      <c r="R176" s="110" t="s">
        <v>434</v>
      </c>
    </row>
    <row r="177" spans="1:18" ht="18.75">
      <c r="A177" s="331" t="str">
        <f t="shared" si="3"/>
        <v>#ignore</v>
      </c>
      <c r="B177" s="156" t="s">
        <v>348</v>
      </c>
      <c r="C177" s="246" t="str">
        <f t="shared" si="4"/>
        <v>26___ddmmmyy_UKy_TWMF_rep</v>
      </c>
      <c r="D177" s="115"/>
      <c r="E177" s="386"/>
      <c r="F177" s="143"/>
      <c r="G177" s="143"/>
      <c r="H177" s="247" t="str">
        <f t="shared" si="5"/>
        <v>ddmmmyy</v>
      </c>
      <c r="I177" s="115"/>
      <c r="J177" s="248" t="str">
        <f>Project_Study_info!$E$7</f>
        <v>UKy</v>
      </c>
      <c r="K177" s="248" t="str">
        <f>Project_Study_info!$E$11</f>
        <v>TWMF</v>
      </c>
      <c r="L177" s="330" t="str">
        <f t="shared" si="0"/>
        <v xml:space="preserve">  </v>
      </c>
      <c r="M177" s="330" t="str">
        <f t="shared" si="1"/>
        <v xml:space="preserve">  </v>
      </c>
      <c r="N177" s="330" t="str">
        <f t="shared" si="2"/>
        <v xml:space="preserve">  </v>
      </c>
      <c r="P177" s="152" t="s">
        <v>335</v>
      </c>
      <c r="R177" s="110" t="s">
        <v>434</v>
      </c>
    </row>
    <row r="178" spans="1:18" ht="18.75">
      <c r="A178" s="331" t="str">
        <f t="shared" si="3"/>
        <v>#ignore</v>
      </c>
      <c r="B178" s="156" t="s">
        <v>349</v>
      </c>
      <c r="C178" s="246" t="str">
        <f t="shared" si="4"/>
        <v>27___ddmmmyy_UKy_TWMF_rep</v>
      </c>
      <c r="D178" s="115"/>
      <c r="E178" s="386"/>
      <c r="F178" s="143"/>
      <c r="G178" s="143"/>
      <c r="H178" s="247" t="str">
        <f t="shared" si="5"/>
        <v>ddmmmyy</v>
      </c>
      <c r="I178" s="115"/>
      <c r="J178" s="248" t="str">
        <f>Project_Study_info!$E$7</f>
        <v>UKy</v>
      </c>
      <c r="K178" s="248" t="str">
        <f>Project_Study_info!$E$11</f>
        <v>TWMF</v>
      </c>
      <c r="L178" s="330" t="str">
        <f t="shared" si="0"/>
        <v xml:space="preserve">  </v>
      </c>
      <c r="M178" s="330" t="str">
        <f t="shared" si="1"/>
        <v xml:space="preserve">  </v>
      </c>
      <c r="N178" s="330" t="str">
        <f t="shared" si="2"/>
        <v xml:space="preserve">  </v>
      </c>
      <c r="P178" s="152" t="s">
        <v>335</v>
      </c>
      <c r="R178" s="110" t="s">
        <v>434</v>
      </c>
    </row>
    <row r="179" spans="1:18" ht="18.75">
      <c r="A179" s="331" t="str">
        <f t="shared" si="3"/>
        <v>#ignore</v>
      </c>
      <c r="B179" s="156" t="s">
        <v>350</v>
      </c>
      <c r="C179" s="246" t="str">
        <f t="shared" si="4"/>
        <v>28___ddmmmyy_UKy_TWMF_rep</v>
      </c>
      <c r="D179" s="115"/>
      <c r="E179" s="386"/>
      <c r="F179" s="143"/>
      <c r="G179" s="143"/>
      <c r="H179" s="247" t="str">
        <f t="shared" si="5"/>
        <v>ddmmmyy</v>
      </c>
      <c r="I179" s="115"/>
      <c r="J179" s="248" t="str">
        <f>Project_Study_info!$E$7</f>
        <v>UKy</v>
      </c>
      <c r="K179" s="248" t="str">
        <f>Project_Study_info!$E$11</f>
        <v>TWMF</v>
      </c>
      <c r="L179" s="330" t="str">
        <f t="shared" si="0"/>
        <v xml:space="preserve">  </v>
      </c>
      <c r="M179" s="330" t="str">
        <f t="shared" si="1"/>
        <v xml:space="preserve">  </v>
      </c>
      <c r="N179" s="330" t="str">
        <f t="shared" si="2"/>
        <v xml:space="preserve">  </v>
      </c>
      <c r="P179" s="152" t="s">
        <v>335</v>
      </c>
      <c r="R179" s="110" t="s">
        <v>434</v>
      </c>
    </row>
    <row r="180" spans="1:18" ht="18.75">
      <c r="A180" s="331" t="str">
        <f t="shared" si="3"/>
        <v>#ignore</v>
      </c>
      <c r="B180" s="156" t="s">
        <v>351</v>
      </c>
      <c r="C180" s="246" t="str">
        <f t="shared" si="4"/>
        <v>29___ddmmmyy_UKy_TWMF_rep</v>
      </c>
      <c r="D180" s="115"/>
      <c r="E180" s="386"/>
      <c r="F180" s="143"/>
      <c r="G180" s="143"/>
      <c r="H180" s="247" t="str">
        <f t="shared" si="5"/>
        <v>ddmmmyy</v>
      </c>
      <c r="I180" s="115"/>
      <c r="J180" s="248" t="str">
        <f>Project_Study_info!$E$7</f>
        <v>UKy</v>
      </c>
      <c r="K180" s="248" t="str">
        <f>Project_Study_info!$E$11</f>
        <v>TWMF</v>
      </c>
      <c r="L180" s="330" t="str">
        <f t="shared" si="0"/>
        <v xml:space="preserve">  </v>
      </c>
      <c r="M180" s="330" t="str">
        <f t="shared" si="1"/>
        <v xml:space="preserve">  </v>
      </c>
      <c r="N180" s="330" t="str">
        <f t="shared" si="2"/>
        <v xml:space="preserve">  </v>
      </c>
      <c r="P180" s="152" t="s">
        <v>335</v>
      </c>
      <c r="R180" s="110" t="s">
        <v>434</v>
      </c>
    </row>
    <row r="181" spans="1:18" ht="18.75">
      <c r="A181" s="331" t="str">
        <f t="shared" si="3"/>
        <v>#ignore</v>
      </c>
      <c r="B181" s="156" t="s">
        <v>352</v>
      </c>
      <c r="C181" s="246" t="str">
        <f t="shared" si="4"/>
        <v>30___ddmmmyy_UKy_TWMF_rep</v>
      </c>
      <c r="D181" s="115"/>
      <c r="E181" s="386"/>
      <c r="F181" s="143"/>
      <c r="G181" s="143"/>
      <c r="H181" s="247" t="str">
        <f t="shared" si="5"/>
        <v>ddmmmyy</v>
      </c>
      <c r="I181" s="115"/>
      <c r="J181" s="248" t="str">
        <f>Project_Study_info!$E$7</f>
        <v>UKy</v>
      </c>
      <c r="K181" s="248" t="str">
        <f>Project_Study_info!$E$11</f>
        <v>TWMF</v>
      </c>
      <c r="L181" s="330" t="str">
        <f t="shared" si="0"/>
        <v xml:space="preserve">  </v>
      </c>
      <c r="M181" s="330" t="str">
        <f t="shared" si="1"/>
        <v xml:space="preserve">  </v>
      </c>
      <c r="N181" s="330" t="str">
        <f t="shared" si="2"/>
        <v xml:space="preserve">  </v>
      </c>
      <c r="P181" s="152" t="s">
        <v>335</v>
      </c>
      <c r="R181" s="110" t="s">
        <v>434</v>
      </c>
    </row>
    <row r="182" spans="1:18" ht="18.75">
      <c r="A182" s="331" t="str">
        <f t="shared" si="3"/>
        <v>#ignore</v>
      </c>
      <c r="B182" s="156" t="s">
        <v>200</v>
      </c>
      <c r="C182" s="246" t="str">
        <f t="shared" si="4"/>
        <v>31___ddmmmyy_UKy_TWMF_rep</v>
      </c>
      <c r="D182" s="115"/>
      <c r="E182" s="386"/>
      <c r="F182" s="143"/>
      <c r="G182" s="143"/>
      <c r="H182" s="247" t="str">
        <f t="shared" si="5"/>
        <v>ddmmmyy</v>
      </c>
      <c r="I182" s="115"/>
      <c r="J182" s="248" t="str">
        <f>Project_Study_info!$E$7</f>
        <v>UKy</v>
      </c>
      <c r="K182" s="248" t="str">
        <f>Project_Study_info!$E$11</f>
        <v>TWMF</v>
      </c>
      <c r="L182" s="330" t="str">
        <f t="shared" si="0"/>
        <v xml:space="preserve">  </v>
      </c>
      <c r="M182" s="330" t="str">
        <f t="shared" si="1"/>
        <v xml:space="preserve">  </v>
      </c>
      <c r="N182" s="330" t="str">
        <f t="shared" si="2"/>
        <v xml:space="preserve">  </v>
      </c>
      <c r="P182" s="152" t="s">
        <v>335</v>
      </c>
      <c r="R182" s="110" t="s">
        <v>434</v>
      </c>
    </row>
    <row r="183" spans="1:18" ht="18.75">
      <c r="A183" s="331" t="str">
        <f t="shared" si="3"/>
        <v>#ignore</v>
      </c>
      <c r="B183" s="156" t="s">
        <v>201</v>
      </c>
      <c r="C183" s="246" t="str">
        <f t="shared" si="4"/>
        <v>32___ddmmmyy_UKy_TWMF_rep</v>
      </c>
      <c r="D183" s="115"/>
      <c r="E183" s="386"/>
      <c r="F183" s="143"/>
      <c r="G183" s="143"/>
      <c r="H183" s="247" t="str">
        <f t="shared" si="5"/>
        <v>ddmmmyy</v>
      </c>
      <c r="I183" s="115"/>
      <c r="J183" s="248" t="str">
        <f>Project_Study_info!$E$7</f>
        <v>UKy</v>
      </c>
      <c r="K183" s="248" t="str">
        <f>Project_Study_info!$E$11</f>
        <v>TWMF</v>
      </c>
      <c r="L183" s="330" t="str">
        <f t="shared" si="0"/>
        <v xml:space="preserve">  </v>
      </c>
      <c r="M183" s="330" t="str">
        <f t="shared" si="1"/>
        <v xml:space="preserve">  </v>
      </c>
      <c r="N183" s="330" t="str">
        <f t="shared" si="2"/>
        <v xml:space="preserve">  </v>
      </c>
      <c r="P183" s="152" t="s">
        <v>335</v>
      </c>
      <c r="R183" s="110" t="s">
        <v>434</v>
      </c>
    </row>
    <row r="184" spans="1:18">
      <c r="B184" s="136"/>
      <c r="C184" s="157"/>
      <c r="Q184" s="152"/>
    </row>
    <row r="185" spans="1:18" s="158" customFormat="1" ht="21">
      <c r="B185" s="159" t="s">
        <v>385</v>
      </c>
      <c r="C185" s="160"/>
      <c r="Q185" s="161"/>
    </row>
    <row r="187" spans="1:18">
      <c r="B187" s="162"/>
    </row>
    <row r="188" spans="1:18">
      <c r="B188" s="137" t="s">
        <v>93</v>
      </c>
      <c r="C188" s="138"/>
    </row>
    <row r="189" spans="1:18">
      <c r="B189" s="137" t="s">
        <v>94</v>
      </c>
      <c r="C189" s="115"/>
    </row>
    <row r="190" spans="1:18">
      <c r="B190" s="163"/>
      <c r="C190" s="115"/>
    </row>
    <row r="191" spans="1:18">
      <c r="B191" s="110"/>
    </row>
    <row r="192" spans="1:18">
      <c r="A192" s="128" t="s">
        <v>0</v>
      </c>
      <c r="B192" s="75" t="s">
        <v>19</v>
      </c>
      <c r="C192" s="75" t="s">
        <v>29</v>
      </c>
      <c r="D192" s="140" t="s">
        <v>21</v>
      </c>
      <c r="E192" s="141" t="s">
        <v>22</v>
      </c>
    </row>
    <row r="193" spans="1:45">
      <c r="B193" s="265" t="s">
        <v>339</v>
      </c>
      <c r="C193" s="75" t="s">
        <v>34</v>
      </c>
      <c r="E193" s="115" t="s">
        <v>455</v>
      </c>
    </row>
    <row r="194" spans="1:45">
      <c r="B194" s="110"/>
    </row>
    <row r="195" spans="1:45">
      <c r="A195" s="84" t="s">
        <v>0</v>
      </c>
      <c r="B195" s="84" t="s">
        <v>19</v>
      </c>
      <c r="C195" s="75" t="s">
        <v>224</v>
      </c>
      <c r="D195" s="75" t="s">
        <v>20</v>
      </c>
      <c r="E195" s="120" t="s">
        <v>231</v>
      </c>
      <c r="F195" s="120" t="s">
        <v>230</v>
      </c>
      <c r="G195" s="116"/>
      <c r="H195" s="116"/>
      <c r="I195" s="116"/>
    </row>
    <row r="196" spans="1:45">
      <c r="A196" s="84"/>
      <c r="B196" s="84" t="s">
        <v>233</v>
      </c>
      <c r="C196" s="120" t="s">
        <v>234</v>
      </c>
      <c r="D196" s="120" t="s">
        <v>232</v>
      </c>
      <c r="E196" s="115"/>
      <c r="F196" s="115"/>
      <c r="G196" s="116"/>
      <c r="H196" s="116"/>
      <c r="I196" s="116"/>
    </row>
    <row r="197" spans="1:45">
      <c r="A197" s="84"/>
      <c r="B197" s="84" t="s">
        <v>235</v>
      </c>
      <c r="C197" s="120" t="s">
        <v>234</v>
      </c>
      <c r="D197" s="120" t="s">
        <v>232</v>
      </c>
      <c r="E197" s="115"/>
      <c r="F197" s="115"/>
      <c r="G197" s="116"/>
      <c r="H197" s="116"/>
      <c r="I197" s="116"/>
    </row>
    <row r="198" spans="1:45">
      <c r="A198" s="128"/>
      <c r="B198" s="128"/>
      <c r="C198" s="128"/>
      <c r="D198" s="128"/>
      <c r="E198" s="128"/>
      <c r="F198" s="128"/>
    </row>
    <row r="199" spans="1:45" ht="53.1" customHeight="1">
      <c r="A199" s="128" t="s">
        <v>0</v>
      </c>
      <c r="B199" s="128"/>
      <c r="C199" s="128" t="s">
        <v>24</v>
      </c>
      <c r="D199" s="128"/>
      <c r="E199" s="128"/>
      <c r="F199" s="128"/>
      <c r="G199" s="128"/>
      <c r="H199" s="128" t="s">
        <v>356</v>
      </c>
      <c r="I199" s="128" t="s">
        <v>357</v>
      </c>
      <c r="J199" s="128" t="s">
        <v>358</v>
      </c>
      <c r="K199" s="164"/>
      <c r="L199" s="164"/>
      <c r="M199" s="164"/>
      <c r="N199" s="164"/>
      <c r="O199" s="164"/>
      <c r="P199" s="164"/>
      <c r="Q199" s="164"/>
      <c r="R199" s="164"/>
      <c r="S199" s="164"/>
      <c r="T199" s="164"/>
      <c r="U199" s="164"/>
      <c r="V199" s="164"/>
      <c r="W199" s="164"/>
      <c r="X199" s="164"/>
      <c r="Y199" s="165"/>
      <c r="Z199" s="154" t="str">
        <f>CONCATENATE("#sample%child.id=-media-",D113,"h; #.wet_weight; #%units=""g""; #.time_point=",D113,";#%units=h; *#protocol.id=cells_media; #sample.type=media")</f>
        <v>#sample%child.id=-media-0h; #.wet_weight; #%units="g"; #.time_point=0;#%units=h; *#protocol.id=cells_media; #sample.type=media</v>
      </c>
      <c r="AA199" s="128" t="s">
        <v>229</v>
      </c>
      <c r="AB199" s="128" t="s">
        <v>236</v>
      </c>
      <c r="AC199" s="154" t="s">
        <v>476</v>
      </c>
      <c r="AD199" s="128" t="str">
        <f>IF(AD201="","",(CONCATENATE("#sample%child.id=-media-",D115,"h; #.wet_weight; #%units=""g""; #.time_point=",D115,";#%units=h; *#protocol.id=cells_media; #sample.type=media")))</f>
        <v/>
      </c>
      <c r="AE199" s="128" t="str">
        <f>IF(AD199="","","#.total_media_weight;#%units=g")</f>
        <v/>
      </c>
      <c r="AF199" s="128" t="str">
        <f>IF(AD199="","","*#protocol.id")</f>
        <v/>
      </c>
      <c r="AG199" s="154" t="str">
        <f>IF(AD199="","","#sample.status")</f>
        <v/>
      </c>
      <c r="AH199" s="128" t="str">
        <f>IF(AH201="","",(CONCATENATE("#sample%child.id=-media-",D116,"h; #.wet_weight; #%units=""g""; #.time_point=",D116,";#%units=h; *#protocol.id=cells_media; #sample.type=media")))</f>
        <v/>
      </c>
      <c r="AI199" s="128" t="str">
        <f>IF(AH199="","","#.total_media_weight;#%units=g")</f>
        <v/>
      </c>
      <c r="AJ199" s="128" t="str">
        <f>IF(AH199="","","*#protocol.id")</f>
        <v/>
      </c>
      <c r="AK199" s="154" t="str">
        <f>IF(AH199="","","#sample.status")</f>
        <v/>
      </c>
      <c r="AL199" s="128" t="str">
        <f>IF(AL201="","",(CONCATENATE("#sample%child.id=-media-",D117,"h; #.wet_weight; #%units=""g""; #.time_point=",D117,";#%units=h; *#protocol.id=cells_media; #sample.type=media")))</f>
        <v/>
      </c>
      <c r="AM199" s="128" t="str">
        <f>IF(AL199="","","#.total_media_weight;#%units=g")</f>
        <v/>
      </c>
      <c r="AN199" s="128" t="str">
        <f>IF(AL199="","","*#protocol.id")</f>
        <v/>
      </c>
      <c r="AO199" s="154" t="str">
        <f>IF(AL199="","","#sample.status")</f>
        <v/>
      </c>
      <c r="AP199" s="128" t="str">
        <f>CONCATENATE("#sample%child.id=-media-",D114,"h; #.wet_weight; #%units=""g""; #.time_point=",D114,";#%units=h; *#protocol.id=cells_media; #sample.type=media")</f>
        <v>#sample%child.id=-media-24h; #.wet_weight; #%units="g"; #.time_point=24;#%units=h; *#protocol.id=cells_media; #sample.type=media</v>
      </c>
      <c r="AQ199" s="128" t="s">
        <v>229</v>
      </c>
      <c r="AR199" s="128" t="s">
        <v>236</v>
      </c>
      <c r="AS199" s="154" t="s">
        <v>476</v>
      </c>
    </row>
    <row r="200" spans="1:45" ht="111" thickBot="1">
      <c r="A200" s="128" t="s">
        <v>2</v>
      </c>
      <c r="B200" s="128" t="s">
        <v>26</v>
      </c>
      <c r="C200" s="128" t="s">
        <v>395</v>
      </c>
      <c r="D200" s="250" t="str">
        <f t="shared" ref="D200:D232" si="6">L151</f>
        <v>[Variable Description 1] (change variable name here)</v>
      </c>
      <c r="E200" s="250" t="str">
        <f t="shared" ref="E200:E232" si="7">M151</f>
        <v>[Variable Description 2] (change variable name here)</v>
      </c>
      <c r="F200" s="250" t="str">
        <f t="shared" ref="F200:F232" si="8">N151</f>
        <v>[Variable Description 3] (change variable name here)</v>
      </c>
      <c r="G200" s="301" t="s">
        <v>33</v>
      </c>
      <c r="H200" s="154" t="s">
        <v>460</v>
      </c>
      <c r="I200" s="154" t="s">
        <v>461</v>
      </c>
      <c r="J200" s="154" t="str">
        <f>CONCATENATE("g tare plate+cells+med+treatment @",D113,"h (with treatment added)")</f>
        <v>g tare plate+cells+med+treatment @0h (with treatment added)</v>
      </c>
      <c r="K200" s="166" t="str">
        <f>CONCATENATE("g tare plate+cells+med+treatment @ ",D113,"h (after 0.2ml removal)")</f>
        <v>g tare plate+cells+med+treatment @ 0h (after 0.2ml removal)</v>
      </c>
      <c r="L200" s="308" t="s">
        <v>512</v>
      </c>
      <c r="M200" s="167" t="str">
        <f>CONCATENATE("g tare plate+med @ ",D115,"h (before0.2ml removal)")</f>
        <v>g tare plate+med @ xh (before0.2ml removal)</v>
      </c>
      <c r="N200" s="167" t="str">
        <f>CONCATENATE("g tare plate+med @ ",D115,"h (after0.2ml removal)")</f>
        <v>g tare plate+med @ xh (after0.2ml removal)</v>
      </c>
      <c r="O200" s="308" t="s">
        <v>513</v>
      </c>
      <c r="P200" s="166" t="str">
        <f>CONCATENATE("USE ONLY IF REPLACING MEDIA g plate+cells w/o media @ ",D116,"h (empty plate with cells)")</f>
        <v>USE ONLY IF REPLACING MEDIA g plate+cells w/o media @ yh (empty plate with cells)</v>
      </c>
      <c r="Q200" s="166" t="str">
        <f>CONCATENATE("USE ONLY IF REPLACING MEDIA g plate+cells+media @ ",D116," (before treatment)")</f>
        <v>USE ONLY IF REPLACING MEDIA g plate+cells+media @ y (before treatment)</v>
      </c>
      <c r="R200" s="167" t="str">
        <f>CONCATENATE("g tare plate+med+treatment @ ",D116,"h (before 0.2ml removal)")</f>
        <v>g tare plate+med+treatment @ yh (before 0.2ml removal)</v>
      </c>
      <c r="S200" s="167" t="str">
        <f>CONCATENATE("g tare plate+med+treatment @ ",D116,"h (after 0.2ml removal)")</f>
        <v>g tare plate+med+treatment @ yh (after 0.2ml removal)</v>
      </c>
      <c r="T200" s="308" t="s">
        <v>514</v>
      </c>
      <c r="U200" s="167" t="str">
        <f>CONCATENATE("g tare plate+media+treatment @ ",D117,"h (before 0.2ml removal")</f>
        <v>g tare plate+media+treatment @ zh (before 0.2ml removal</v>
      </c>
      <c r="V200" s="167" t="str">
        <f>CONCATENATE("g tare plate+med+treatment @ ",D117,"h (Fresh after 0.2ml removal)")</f>
        <v>g tare plate+med+treatment @ zh (Fresh after 0.2ml removal)</v>
      </c>
      <c r="W200" s="320" t="s">
        <v>70</v>
      </c>
      <c r="X200" s="326" t="str">
        <f>CONCATENATE("g tare plate+med @ ",D114,"h")</f>
        <v>g tare plate+med @ 24h</v>
      </c>
      <c r="Y200" s="128" t="s">
        <v>199</v>
      </c>
      <c r="Z200" s="128" t="str">
        <f>CONCATENATE("g 0.05ml med/",D113,"h")</f>
        <v>g 0.05ml med/0h</v>
      </c>
      <c r="AA200" s="128" t="str">
        <f>CONCATENATE("Total Media ",D113,"h")</f>
        <v>Total Media 0h</v>
      </c>
      <c r="AB200" s="128" t="s">
        <v>237</v>
      </c>
      <c r="AC200" s="154" t="s">
        <v>475</v>
      </c>
      <c r="AD200" s="128" t="str">
        <f>CONCATENATE("g 0.05ml med/",D115,"h")</f>
        <v>g 0.05ml med/xh</v>
      </c>
      <c r="AE200" s="128" t="str">
        <f>CONCATENATE("Total Media ",D115,"h")</f>
        <v>Total Media xh</v>
      </c>
      <c r="AF200" s="128" t="s">
        <v>237</v>
      </c>
      <c r="AG200" s="154" t="s">
        <v>475</v>
      </c>
      <c r="AH200" s="128" t="str">
        <f>CONCATENATE("g 0.05ml med/",D116,"h")</f>
        <v>g 0.05ml med/yh</v>
      </c>
      <c r="AI200" s="128" t="str">
        <f>CONCATENATE("Total Media ",D116,"h")</f>
        <v>Total Media yh</v>
      </c>
      <c r="AJ200" s="128" t="s">
        <v>237</v>
      </c>
      <c r="AK200" s="154" t="s">
        <v>475</v>
      </c>
      <c r="AL200" s="128" t="str">
        <f>CONCATENATE("g 0.05ml med/",D117,"h")</f>
        <v>g 0.05ml med/zh</v>
      </c>
      <c r="AM200" s="128" t="str">
        <f>CONCATENATE("Total Media ",D117,"h")</f>
        <v>Total Media zh</v>
      </c>
      <c r="AN200" s="128" t="s">
        <v>237</v>
      </c>
      <c r="AO200" s="154" t="s">
        <v>475</v>
      </c>
      <c r="AP200" s="128" t="str">
        <f>CONCATENATE("g 0.05ml med/",D114,"h")</f>
        <v>g 0.05ml med/24h</v>
      </c>
      <c r="AQ200" s="128" t="str">
        <f>CONCATENATE("Total Media ",D114,"h")</f>
        <v>Total Media 24h</v>
      </c>
      <c r="AR200" s="128" t="s">
        <v>237</v>
      </c>
      <c r="AS200" s="154" t="s">
        <v>475</v>
      </c>
    </row>
    <row r="201" spans="1:45" ht="18" customHeight="1">
      <c r="A201" s="75" t="str">
        <f>IF(A152="#ignore","#ignore","")</f>
        <v/>
      </c>
      <c r="B201" s="75" t="str">
        <f t="shared" ref="B201:C232" si="9">B152</f>
        <v>01</v>
      </c>
      <c r="C201" s="249" t="str">
        <f t="shared" si="9"/>
        <v>01_PC9_EV_unlbl_Ctl_ddmmmyy_UKy_TWMF_rep1</v>
      </c>
      <c r="D201" s="250" t="str">
        <f t="shared" si="6"/>
        <v>12C-Glc 0.45 g/100mL</v>
      </c>
      <c r="E201" s="250" t="str">
        <f t="shared" si="7"/>
        <v xml:space="preserve">  </v>
      </c>
      <c r="F201" s="250" t="str">
        <f t="shared" si="8"/>
        <v xml:space="preserve">  </v>
      </c>
      <c r="G201" s="302"/>
      <c r="H201" s="290"/>
      <c r="I201" s="290"/>
      <c r="J201" s="290"/>
      <c r="K201" s="305"/>
      <c r="L201" s="309"/>
      <c r="M201" s="292"/>
      <c r="N201" s="312"/>
      <c r="O201" s="315"/>
      <c r="P201" s="292"/>
      <c r="Q201" s="293"/>
      <c r="R201" s="291"/>
      <c r="S201" s="305"/>
      <c r="T201" s="321"/>
      <c r="U201" s="291"/>
      <c r="V201" s="324"/>
      <c r="W201" s="315"/>
      <c r="X201" s="327"/>
      <c r="Y201" s="250">
        <f t="shared" ref="Y201:Y232" si="10">J201-H201</f>
        <v>0</v>
      </c>
      <c r="Z201" s="168"/>
      <c r="AA201" s="248">
        <f>Y201</f>
        <v>0</v>
      </c>
      <c r="AB201" s="75" t="s">
        <v>233</v>
      </c>
      <c r="AD201" s="169"/>
      <c r="AE201" s="250">
        <f t="shared" ref="AE201:AE232" si="11">(M201-H201)</f>
        <v>0</v>
      </c>
      <c r="AF201" s="75" t="s">
        <v>233</v>
      </c>
      <c r="AH201" s="168"/>
      <c r="AI201" s="250">
        <f t="shared" ref="AI201:AI232" si="12">(R201-H201)</f>
        <v>0</v>
      </c>
      <c r="AJ201" s="75" t="s">
        <v>235</v>
      </c>
      <c r="AL201" s="171"/>
      <c r="AM201" s="330">
        <f t="shared" ref="AM201:AM232" si="13">U201-H201</f>
        <v>0</v>
      </c>
      <c r="AN201" s="75" t="s">
        <v>235</v>
      </c>
      <c r="AP201" s="168"/>
      <c r="AQ201" s="250">
        <f t="shared" ref="AQ201:AQ232" si="14">(X201-H201)</f>
        <v>0</v>
      </c>
      <c r="AR201" s="75" t="s">
        <v>235</v>
      </c>
    </row>
    <row r="202" spans="1:45" ht="18" customHeight="1">
      <c r="A202" s="75" t="str">
        <f t="shared" ref="A202:A232" si="15">IF(A153="#ignore","#ignore","")</f>
        <v/>
      </c>
      <c r="B202" s="75" t="str">
        <f t="shared" si="9"/>
        <v>02</v>
      </c>
      <c r="C202" s="249" t="str">
        <f t="shared" si="9"/>
        <v>02_PC9_EV_13C6Glc_Ctl_ddmmmyy_UKy_TWMF_rep1</v>
      </c>
      <c r="D202" s="250" t="str">
        <f t="shared" si="6"/>
        <v>13C-Glc 0.45 g/100mL</v>
      </c>
      <c r="E202" s="250" t="str">
        <f t="shared" si="7"/>
        <v xml:space="preserve">  </v>
      </c>
      <c r="F202" s="250" t="str">
        <f t="shared" si="8"/>
        <v xml:space="preserve">  </v>
      </c>
      <c r="G202" s="303"/>
      <c r="H202" s="294"/>
      <c r="I202" s="294"/>
      <c r="J202" s="294"/>
      <c r="K202" s="306"/>
      <c r="L202" s="310"/>
      <c r="M202" s="296"/>
      <c r="N202" s="313"/>
      <c r="O202" s="316"/>
      <c r="P202" s="296"/>
      <c r="Q202" s="297"/>
      <c r="R202" s="295"/>
      <c r="S202" s="318"/>
      <c r="T202" s="322"/>
      <c r="U202" s="295"/>
      <c r="V202" s="325"/>
      <c r="W202" s="316"/>
      <c r="X202" s="328"/>
      <c r="Y202" s="250">
        <f t="shared" si="10"/>
        <v>0</v>
      </c>
      <c r="Z202" s="168"/>
      <c r="AA202" s="248">
        <f t="shared" ref="AA202:AA232" si="16">Y202</f>
        <v>0</v>
      </c>
      <c r="AB202" s="75" t="s">
        <v>233</v>
      </c>
      <c r="AD202" s="169"/>
      <c r="AE202" s="250">
        <f t="shared" si="11"/>
        <v>0</v>
      </c>
      <c r="AF202" s="75" t="s">
        <v>233</v>
      </c>
      <c r="AH202" s="168"/>
      <c r="AI202" s="250">
        <f t="shared" si="12"/>
        <v>0</v>
      </c>
      <c r="AJ202" s="75" t="s">
        <v>235</v>
      </c>
      <c r="AL202" s="171"/>
      <c r="AM202" s="330">
        <f t="shared" si="13"/>
        <v>0</v>
      </c>
      <c r="AN202" s="75" t="s">
        <v>235</v>
      </c>
      <c r="AP202" s="168"/>
      <c r="AQ202" s="250">
        <f t="shared" si="14"/>
        <v>0</v>
      </c>
      <c r="AR202" s="75" t="s">
        <v>235</v>
      </c>
    </row>
    <row r="203" spans="1:45" ht="18" customHeight="1">
      <c r="A203" s="75" t="str">
        <f t="shared" si="15"/>
        <v/>
      </c>
      <c r="B203" s="75" t="str">
        <f t="shared" si="9"/>
        <v>03</v>
      </c>
      <c r="C203" s="249" t="str">
        <f t="shared" si="9"/>
        <v>03_PC9_EV_13C6Glc_Ctl_ddmmmyy_UKy_TWMF_rep2</v>
      </c>
      <c r="D203" s="250" t="str">
        <f t="shared" si="6"/>
        <v>13C-Glc 0.45 g/100mL</v>
      </c>
      <c r="E203" s="250" t="str">
        <f t="shared" si="7"/>
        <v xml:space="preserve">  </v>
      </c>
      <c r="F203" s="250" t="str">
        <f t="shared" si="8"/>
        <v xml:space="preserve">  </v>
      </c>
      <c r="G203" s="303"/>
      <c r="H203" s="294"/>
      <c r="I203" s="294"/>
      <c r="J203" s="294"/>
      <c r="K203" s="306"/>
      <c r="L203" s="310"/>
      <c r="M203" s="296"/>
      <c r="N203" s="313"/>
      <c r="O203" s="316"/>
      <c r="P203" s="296"/>
      <c r="Q203" s="297"/>
      <c r="R203" s="295"/>
      <c r="S203" s="318"/>
      <c r="T203" s="322"/>
      <c r="U203" s="295"/>
      <c r="V203" s="325"/>
      <c r="W203" s="316"/>
      <c r="X203" s="328"/>
      <c r="Y203" s="250">
        <f t="shared" si="10"/>
        <v>0</v>
      </c>
      <c r="Z203" s="168"/>
      <c r="AA203" s="248">
        <f t="shared" si="16"/>
        <v>0</v>
      </c>
      <c r="AB203" s="75" t="s">
        <v>233</v>
      </c>
      <c r="AD203" s="169"/>
      <c r="AE203" s="250">
        <f t="shared" si="11"/>
        <v>0</v>
      </c>
      <c r="AF203" s="75" t="s">
        <v>233</v>
      </c>
      <c r="AH203" s="168"/>
      <c r="AI203" s="250">
        <f t="shared" si="12"/>
        <v>0</v>
      </c>
      <c r="AJ203" s="75" t="s">
        <v>235</v>
      </c>
      <c r="AL203" s="171"/>
      <c r="AM203" s="330">
        <f t="shared" si="13"/>
        <v>0</v>
      </c>
      <c r="AN203" s="75" t="s">
        <v>235</v>
      </c>
      <c r="AP203" s="168"/>
      <c r="AQ203" s="250">
        <f t="shared" si="14"/>
        <v>0</v>
      </c>
      <c r="AR203" s="75" t="s">
        <v>235</v>
      </c>
    </row>
    <row r="204" spans="1:45" ht="18" customHeight="1">
      <c r="A204" s="75" t="str">
        <f t="shared" si="15"/>
        <v/>
      </c>
      <c r="B204" s="75" t="str">
        <f t="shared" si="9"/>
        <v>04</v>
      </c>
      <c r="C204" s="249" t="str">
        <f t="shared" si="9"/>
        <v>04_PC9_EV_13C6Glc_Ctl_ddmmmyy_UKy_TWMF_rep3</v>
      </c>
      <c r="D204" s="250" t="str">
        <f t="shared" si="6"/>
        <v>13C-Glc 0.45 g/100mL</v>
      </c>
      <c r="E204" s="250" t="str">
        <f t="shared" si="7"/>
        <v xml:space="preserve">  </v>
      </c>
      <c r="F204" s="250" t="str">
        <f t="shared" si="8"/>
        <v xml:space="preserve">  </v>
      </c>
      <c r="G204" s="303"/>
      <c r="H204" s="294"/>
      <c r="I204" s="294"/>
      <c r="J204" s="294"/>
      <c r="K204" s="306"/>
      <c r="L204" s="310"/>
      <c r="M204" s="296"/>
      <c r="N204" s="313"/>
      <c r="O204" s="316"/>
      <c r="P204" s="296"/>
      <c r="Q204" s="297"/>
      <c r="R204" s="295"/>
      <c r="S204" s="318"/>
      <c r="T204" s="322"/>
      <c r="U204" s="295"/>
      <c r="V204" s="325"/>
      <c r="W204" s="316"/>
      <c r="X204" s="328"/>
      <c r="Y204" s="250">
        <f t="shared" si="10"/>
        <v>0</v>
      </c>
      <c r="Z204" s="168"/>
      <c r="AA204" s="248">
        <f t="shared" si="16"/>
        <v>0</v>
      </c>
      <c r="AB204" s="75" t="s">
        <v>233</v>
      </c>
      <c r="AD204" s="169"/>
      <c r="AE204" s="250">
        <f t="shared" si="11"/>
        <v>0</v>
      </c>
      <c r="AF204" s="75" t="s">
        <v>233</v>
      </c>
      <c r="AH204" s="168"/>
      <c r="AI204" s="250">
        <f t="shared" si="12"/>
        <v>0</v>
      </c>
      <c r="AJ204" s="75" t="s">
        <v>235</v>
      </c>
      <c r="AL204" s="171"/>
      <c r="AM204" s="330">
        <f t="shared" si="13"/>
        <v>0</v>
      </c>
      <c r="AN204" s="75" t="s">
        <v>235</v>
      </c>
      <c r="AP204" s="168"/>
      <c r="AQ204" s="250">
        <f t="shared" si="14"/>
        <v>0</v>
      </c>
      <c r="AR204" s="75" t="s">
        <v>235</v>
      </c>
    </row>
    <row r="205" spans="1:45" ht="18" customHeight="1">
      <c r="A205" s="75" t="str">
        <f t="shared" si="15"/>
        <v/>
      </c>
      <c r="B205" s="75" t="str">
        <f t="shared" si="9"/>
        <v>05</v>
      </c>
      <c r="C205" s="249" t="str">
        <f t="shared" si="9"/>
        <v>05_PC9_EV_13C6Glc_100ugWGP_ddmmmyy_UKy_TWMF_rep1</v>
      </c>
      <c r="D205" s="250" t="str">
        <f t="shared" si="6"/>
        <v>13C-Glc 0.45 g/100mL</v>
      </c>
      <c r="E205" s="250" t="str">
        <f t="shared" si="7"/>
        <v>b-glucan 100 ug</v>
      </c>
      <c r="F205" s="250" t="str">
        <f t="shared" si="8"/>
        <v xml:space="preserve">  </v>
      </c>
      <c r="G205" s="303"/>
      <c r="H205" s="294"/>
      <c r="I205" s="294"/>
      <c r="J205" s="294"/>
      <c r="K205" s="306"/>
      <c r="L205" s="310"/>
      <c r="M205" s="296"/>
      <c r="N205" s="313"/>
      <c r="O205" s="316"/>
      <c r="P205" s="296"/>
      <c r="Q205" s="297"/>
      <c r="R205" s="295"/>
      <c r="S205" s="318"/>
      <c r="T205" s="322"/>
      <c r="U205" s="295"/>
      <c r="V205" s="325"/>
      <c r="W205" s="316"/>
      <c r="X205" s="328"/>
      <c r="Y205" s="250">
        <f t="shared" si="10"/>
        <v>0</v>
      </c>
      <c r="Z205" s="168"/>
      <c r="AA205" s="248">
        <f t="shared" si="16"/>
        <v>0</v>
      </c>
      <c r="AB205" s="75" t="s">
        <v>233</v>
      </c>
      <c r="AD205" s="169"/>
      <c r="AE205" s="250">
        <f t="shared" si="11"/>
        <v>0</v>
      </c>
      <c r="AF205" s="75" t="s">
        <v>233</v>
      </c>
      <c r="AH205" s="168"/>
      <c r="AI205" s="250">
        <f t="shared" si="12"/>
        <v>0</v>
      </c>
      <c r="AJ205" s="75" t="s">
        <v>235</v>
      </c>
      <c r="AL205" s="171"/>
      <c r="AM205" s="330">
        <f t="shared" si="13"/>
        <v>0</v>
      </c>
      <c r="AN205" s="75" t="s">
        <v>235</v>
      </c>
      <c r="AP205" s="168"/>
      <c r="AQ205" s="250">
        <f t="shared" si="14"/>
        <v>0</v>
      </c>
      <c r="AR205" s="75" t="s">
        <v>235</v>
      </c>
    </row>
    <row r="206" spans="1:45" ht="18" customHeight="1">
      <c r="A206" s="75" t="str">
        <f t="shared" si="15"/>
        <v/>
      </c>
      <c r="B206" s="75" t="str">
        <f t="shared" si="9"/>
        <v>06</v>
      </c>
      <c r="C206" s="249" t="str">
        <f t="shared" si="9"/>
        <v>06_PC9_EV_13C6Glc_100ugWGP_ddmmmyy_UKy_TWMF_rep1</v>
      </c>
      <c r="D206" s="250" t="str">
        <f t="shared" si="6"/>
        <v>13C-Glc 0.45 g/100mL</v>
      </c>
      <c r="E206" s="250" t="str">
        <f t="shared" si="7"/>
        <v>b-glucan 100 ug</v>
      </c>
      <c r="F206" s="250" t="str">
        <f t="shared" si="8"/>
        <v xml:space="preserve">  </v>
      </c>
      <c r="G206" s="303"/>
      <c r="H206" s="294"/>
      <c r="I206" s="294"/>
      <c r="J206" s="294"/>
      <c r="K206" s="306"/>
      <c r="L206" s="310"/>
      <c r="M206" s="296"/>
      <c r="N206" s="313"/>
      <c r="O206" s="316"/>
      <c r="P206" s="296"/>
      <c r="Q206" s="297"/>
      <c r="R206" s="295"/>
      <c r="S206" s="318"/>
      <c r="T206" s="322"/>
      <c r="U206" s="295"/>
      <c r="V206" s="325"/>
      <c r="W206" s="316"/>
      <c r="X206" s="328"/>
      <c r="Y206" s="250">
        <f t="shared" si="10"/>
        <v>0</v>
      </c>
      <c r="Z206" s="168"/>
      <c r="AA206" s="248">
        <f t="shared" si="16"/>
        <v>0</v>
      </c>
      <c r="AB206" s="75" t="s">
        <v>233</v>
      </c>
      <c r="AD206" s="169"/>
      <c r="AE206" s="250">
        <f t="shared" si="11"/>
        <v>0</v>
      </c>
      <c r="AF206" s="75" t="s">
        <v>233</v>
      </c>
      <c r="AH206" s="168"/>
      <c r="AI206" s="250">
        <f t="shared" si="12"/>
        <v>0</v>
      </c>
      <c r="AJ206" s="75" t="s">
        <v>235</v>
      </c>
      <c r="AL206" s="171"/>
      <c r="AM206" s="330">
        <f t="shared" si="13"/>
        <v>0</v>
      </c>
      <c r="AN206" s="75" t="s">
        <v>235</v>
      </c>
      <c r="AP206" s="168"/>
      <c r="AQ206" s="250">
        <f t="shared" si="14"/>
        <v>0</v>
      </c>
      <c r="AR206" s="75" t="s">
        <v>235</v>
      </c>
    </row>
    <row r="207" spans="1:45" ht="18" customHeight="1">
      <c r="A207" s="75" t="str">
        <f t="shared" si="15"/>
        <v/>
      </c>
      <c r="B207" s="75" t="str">
        <f t="shared" si="9"/>
        <v>07</v>
      </c>
      <c r="C207" s="249" t="str">
        <f t="shared" si="9"/>
        <v>07_PC9_EV_13C6Glc_100ugWGP_ddmmmyy_UKy_TWMF_rep2</v>
      </c>
      <c r="D207" s="250" t="str">
        <f t="shared" si="6"/>
        <v>13C-Glc 0.45 g/100mL</v>
      </c>
      <c r="E207" s="250" t="str">
        <f t="shared" si="7"/>
        <v>b-glucan 100 ug</v>
      </c>
      <c r="F207" s="250" t="str">
        <f t="shared" si="8"/>
        <v xml:space="preserve">  </v>
      </c>
      <c r="G207" s="303"/>
      <c r="H207" s="294"/>
      <c r="I207" s="294"/>
      <c r="J207" s="294"/>
      <c r="K207" s="306"/>
      <c r="L207" s="310"/>
      <c r="M207" s="296"/>
      <c r="N207" s="313"/>
      <c r="O207" s="316"/>
      <c r="P207" s="296"/>
      <c r="Q207" s="297"/>
      <c r="R207" s="295"/>
      <c r="S207" s="318"/>
      <c r="T207" s="322"/>
      <c r="U207" s="295"/>
      <c r="V207" s="325"/>
      <c r="W207" s="316"/>
      <c r="X207" s="328"/>
      <c r="Y207" s="250">
        <f t="shared" si="10"/>
        <v>0</v>
      </c>
      <c r="Z207" s="168"/>
      <c r="AA207" s="248">
        <f t="shared" si="16"/>
        <v>0</v>
      </c>
      <c r="AB207" s="75" t="s">
        <v>233</v>
      </c>
      <c r="AD207" s="169"/>
      <c r="AE207" s="250">
        <f t="shared" si="11"/>
        <v>0</v>
      </c>
      <c r="AF207" s="75" t="s">
        <v>233</v>
      </c>
      <c r="AH207" s="168"/>
      <c r="AI207" s="250">
        <f t="shared" si="12"/>
        <v>0</v>
      </c>
      <c r="AJ207" s="75" t="s">
        <v>235</v>
      </c>
      <c r="AL207" s="171"/>
      <c r="AM207" s="330">
        <f t="shared" si="13"/>
        <v>0</v>
      </c>
      <c r="AN207" s="75" t="s">
        <v>235</v>
      </c>
      <c r="AP207" s="168"/>
      <c r="AQ207" s="250">
        <f t="shared" si="14"/>
        <v>0</v>
      </c>
      <c r="AR207" s="75" t="s">
        <v>235</v>
      </c>
    </row>
    <row r="208" spans="1:45" ht="18" customHeight="1">
      <c r="A208" s="75" t="str">
        <f t="shared" si="15"/>
        <v/>
      </c>
      <c r="B208" s="75" t="str">
        <f t="shared" si="9"/>
        <v>08</v>
      </c>
      <c r="C208" s="249" t="str">
        <f t="shared" si="9"/>
        <v>08_PC9_EV_unlbl_100ugWGP_ddmmmyy_UKy_TWMF_rep3</v>
      </c>
      <c r="D208" s="250" t="str">
        <f t="shared" si="6"/>
        <v>12C-Glc 0.45 g/100mL</v>
      </c>
      <c r="E208" s="250" t="str">
        <f t="shared" si="7"/>
        <v>b-glucan 100 ug</v>
      </c>
      <c r="F208" s="250" t="str">
        <f t="shared" si="8"/>
        <v xml:space="preserve">  </v>
      </c>
      <c r="G208" s="303"/>
      <c r="H208" s="294"/>
      <c r="I208" s="294"/>
      <c r="J208" s="294"/>
      <c r="K208" s="306"/>
      <c r="L208" s="310"/>
      <c r="M208" s="296"/>
      <c r="N208" s="313"/>
      <c r="O208" s="316"/>
      <c r="P208" s="296"/>
      <c r="Q208" s="297"/>
      <c r="R208" s="295"/>
      <c r="S208" s="318"/>
      <c r="T208" s="322"/>
      <c r="U208" s="295"/>
      <c r="V208" s="325"/>
      <c r="W208" s="316"/>
      <c r="X208" s="328"/>
      <c r="Y208" s="250">
        <f t="shared" si="10"/>
        <v>0</v>
      </c>
      <c r="Z208" s="168"/>
      <c r="AA208" s="248">
        <f t="shared" si="16"/>
        <v>0</v>
      </c>
      <c r="AB208" s="75" t="s">
        <v>233</v>
      </c>
      <c r="AD208" s="169"/>
      <c r="AE208" s="250">
        <f t="shared" si="11"/>
        <v>0</v>
      </c>
      <c r="AF208" s="75" t="s">
        <v>233</v>
      </c>
      <c r="AH208" s="168"/>
      <c r="AI208" s="250">
        <f t="shared" si="12"/>
        <v>0</v>
      </c>
      <c r="AJ208" s="75" t="s">
        <v>235</v>
      </c>
      <c r="AL208" s="171"/>
      <c r="AM208" s="330">
        <f t="shared" si="13"/>
        <v>0</v>
      </c>
      <c r="AN208" s="75" t="s">
        <v>235</v>
      </c>
      <c r="AP208" s="168"/>
      <c r="AQ208" s="250">
        <f t="shared" si="14"/>
        <v>0</v>
      </c>
      <c r="AR208" s="75" t="s">
        <v>235</v>
      </c>
    </row>
    <row r="209" spans="1:44" ht="18" customHeight="1">
      <c r="A209" s="75" t="str">
        <f t="shared" si="15"/>
        <v>#ignore</v>
      </c>
      <c r="B209" s="75" t="str">
        <f t="shared" si="9"/>
        <v>09</v>
      </c>
      <c r="C209" s="249" t="str">
        <f t="shared" si="9"/>
        <v>09___ddmmmyy_UKy_TWMF_rep</v>
      </c>
      <c r="D209" s="250" t="str">
        <f t="shared" si="6"/>
        <v xml:space="preserve">  </v>
      </c>
      <c r="E209" s="250" t="str">
        <f t="shared" si="7"/>
        <v xml:space="preserve">  </v>
      </c>
      <c r="F209" s="250" t="str">
        <f t="shared" si="8"/>
        <v xml:space="preserve">  </v>
      </c>
      <c r="G209" s="303"/>
      <c r="H209" s="294"/>
      <c r="I209" s="294"/>
      <c r="J209" s="294"/>
      <c r="K209" s="306"/>
      <c r="L209" s="310"/>
      <c r="M209" s="296"/>
      <c r="N209" s="313"/>
      <c r="O209" s="316"/>
      <c r="P209" s="296"/>
      <c r="Q209" s="297"/>
      <c r="R209" s="295"/>
      <c r="S209" s="318"/>
      <c r="T209" s="322"/>
      <c r="U209" s="295"/>
      <c r="V209" s="325"/>
      <c r="W209" s="316"/>
      <c r="X209" s="328"/>
      <c r="Y209" s="250">
        <f t="shared" si="10"/>
        <v>0</v>
      </c>
      <c r="Z209" s="168"/>
      <c r="AA209" s="248">
        <f t="shared" si="16"/>
        <v>0</v>
      </c>
      <c r="AB209" s="75" t="s">
        <v>233</v>
      </c>
      <c r="AD209" s="169"/>
      <c r="AE209" s="250">
        <f t="shared" si="11"/>
        <v>0</v>
      </c>
      <c r="AF209" s="75" t="s">
        <v>233</v>
      </c>
      <c r="AH209" s="168"/>
      <c r="AI209" s="250">
        <f t="shared" si="12"/>
        <v>0</v>
      </c>
      <c r="AJ209" s="75" t="s">
        <v>235</v>
      </c>
      <c r="AL209" s="171"/>
      <c r="AM209" s="330">
        <f t="shared" si="13"/>
        <v>0</v>
      </c>
      <c r="AN209" s="75" t="s">
        <v>235</v>
      </c>
      <c r="AP209" s="168"/>
      <c r="AQ209" s="250">
        <f t="shared" si="14"/>
        <v>0</v>
      </c>
      <c r="AR209" s="75" t="s">
        <v>235</v>
      </c>
    </row>
    <row r="210" spans="1:44" ht="18" customHeight="1">
      <c r="A210" s="75" t="str">
        <f t="shared" si="15"/>
        <v>#ignore</v>
      </c>
      <c r="B210" s="75" t="str">
        <f t="shared" si="9"/>
        <v>10</v>
      </c>
      <c r="C210" s="249" t="str">
        <f t="shared" si="9"/>
        <v>10___ddmmmyy_UKy_TWMF_rep</v>
      </c>
      <c r="D210" s="250" t="str">
        <f t="shared" si="6"/>
        <v xml:space="preserve">  </v>
      </c>
      <c r="E210" s="250" t="str">
        <f t="shared" si="7"/>
        <v xml:space="preserve">  </v>
      </c>
      <c r="F210" s="250" t="str">
        <f t="shared" si="8"/>
        <v xml:space="preserve">  </v>
      </c>
      <c r="G210" s="303"/>
      <c r="H210" s="294"/>
      <c r="I210" s="294"/>
      <c r="J210" s="294"/>
      <c r="K210" s="306"/>
      <c r="L210" s="310"/>
      <c r="M210" s="296"/>
      <c r="N210" s="313"/>
      <c r="O210" s="316"/>
      <c r="P210" s="296"/>
      <c r="Q210" s="297"/>
      <c r="R210" s="295"/>
      <c r="S210" s="318"/>
      <c r="T210" s="322"/>
      <c r="U210" s="295"/>
      <c r="V210" s="325"/>
      <c r="W210" s="316"/>
      <c r="X210" s="328"/>
      <c r="Y210" s="250">
        <f t="shared" si="10"/>
        <v>0</v>
      </c>
      <c r="Z210" s="168"/>
      <c r="AA210" s="248">
        <f t="shared" si="16"/>
        <v>0</v>
      </c>
      <c r="AB210" s="75" t="s">
        <v>233</v>
      </c>
      <c r="AD210" s="169"/>
      <c r="AE210" s="250">
        <f t="shared" si="11"/>
        <v>0</v>
      </c>
      <c r="AF210" s="75" t="s">
        <v>233</v>
      </c>
      <c r="AH210" s="168"/>
      <c r="AI210" s="250">
        <f t="shared" si="12"/>
        <v>0</v>
      </c>
      <c r="AJ210" s="75" t="s">
        <v>235</v>
      </c>
      <c r="AL210" s="171"/>
      <c r="AM210" s="330">
        <f t="shared" si="13"/>
        <v>0</v>
      </c>
      <c r="AN210" s="75" t="s">
        <v>235</v>
      </c>
      <c r="AP210" s="168"/>
      <c r="AQ210" s="250">
        <f t="shared" si="14"/>
        <v>0</v>
      </c>
      <c r="AR210" s="75" t="s">
        <v>235</v>
      </c>
    </row>
    <row r="211" spans="1:44" ht="18" customHeight="1">
      <c r="A211" s="75" t="str">
        <f t="shared" si="15"/>
        <v>#ignore</v>
      </c>
      <c r="B211" s="75" t="str">
        <f t="shared" si="9"/>
        <v>11</v>
      </c>
      <c r="C211" s="249" t="str">
        <f t="shared" si="9"/>
        <v>11___ddmmmyy_UKy_TWMF_rep</v>
      </c>
      <c r="D211" s="250" t="str">
        <f t="shared" si="6"/>
        <v xml:space="preserve">  </v>
      </c>
      <c r="E211" s="250" t="str">
        <f t="shared" si="7"/>
        <v xml:space="preserve">  </v>
      </c>
      <c r="F211" s="250" t="str">
        <f t="shared" si="8"/>
        <v xml:space="preserve">  </v>
      </c>
      <c r="G211" s="303"/>
      <c r="H211" s="294"/>
      <c r="I211" s="294"/>
      <c r="J211" s="294"/>
      <c r="K211" s="306"/>
      <c r="L211" s="310"/>
      <c r="M211" s="296"/>
      <c r="N211" s="313"/>
      <c r="O211" s="316"/>
      <c r="P211" s="296"/>
      <c r="Q211" s="297"/>
      <c r="R211" s="295"/>
      <c r="S211" s="318"/>
      <c r="T211" s="322"/>
      <c r="U211" s="295"/>
      <c r="V211" s="325"/>
      <c r="W211" s="316"/>
      <c r="X211" s="328"/>
      <c r="Y211" s="250">
        <f t="shared" si="10"/>
        <v>0</v>
      </c>
      <c r="Z211" s="168"/>
      <c r="AA211" s="248">
        <f t="shared" si="16"/>
        <v>0</v>
      </c>
      <c r="AB211" s="75" t="s">
        <v>233</v>
      </c>
      <c r="AD211" s="169"/>
      <c r="AE211" s="250">
        <f t="shared" si="11"/>
        <v>0</v>
      </c>
      <c r="AF211" s="75" t="s">
        <v>233</v>
      </c>
      <c r="AH211" s="168"/>
      <c r="AI211" s="250">
        <f t="shared" si="12"/>
        <v>0</v>
      </c>
      <c r="AJ211" s="75" t="s">
        <v>235</v>
      </c>
      <c r="AL211" s="171"/>
      <c r="AM211" s="330">
        <f t="shared" si="13"/>
        <v>0</v>
      </c>
      <c r="AN211" s="75" t="s">
        <v>235</v>
      </c>
      <c r="AP211" s="168"/>
      <c r="AQ211" s="250">
        <f t="shared" si="14"/>
        <v>0</v>
      </c>
      <c r="AR211" s="75" t="s">
        <v>235</v>
      </c>
    </row>
    <row r="212" spans="1:44" ht="18" customHeight="1">
      <c r="A212" s="75" t="str">
        <f t="shared" si="15"/>
        <v>#ignore</v>
      </c>
      <c r="B212" s="75" t="str">
        <f t="shared" si="9"/>
        <v>12</v>
      </c>
      <c r="C212" s="249" t="str">
        <f t="shared" si="9"/>
        <v>12___ddmmmyy_UKy_TWMF_rep</v>
      </c>
      <c r="D212" s="250" t="str">
        <f t="shared" si="6"/>
        <v xml:space="preserve">  </v>
      </c>
      <c r="E212" s="250" t="str">
        <f t="shared" si="7"/>
        <v xml:space="preserve">  </v>
      </c>
      <c r="F212" s="250" t="str">
        <f t="shared" si="8"/>
        <v xml:space="preserve">  </v>
      </c>
      <c r="G212" s="303"/>
      <c r="H212" s="294"/>
      <c r="I212" s="294"/>
      <c r="J212" s="294"/>
      <c r="K212" s="306"/>
      <c r="L212" s="310"/>
      <c r="M212" s="296"/>
      <c r="N212" s="313"/>
      <c r="O212" s="316"/>
      <c r="P212" s="296"/>
      <c r="Q212" s="297"/>
      <c r="R212" s="295"/>
      <c r="S212" s="318"/>
      <c r="T212" s="322"/>
      <c r="U212" s="295"/>
      <c r="V212" s="325"/>
      <c r="W212" s="316"/>
      <c r="X212" s="328"/>
      <c r="Y212" s="250">
        <f t="shared" si="10"/>
        <v>0</v>
      </c>
      <c r="Z212" s="168"/>
      <c r="AA212" s="248">
        <f t="shared" si="16"/>
        <v>0</v>
      </c>
      <c r="AB212" s="75" t="s">
        <v>233</v>
      </c>
      <c r="AD212" s="169"/>
      <c r="AE212" s="250">
        <f t="shared" si="11"/>
        <v>0</v>
      </c>
      <c r="AF212" s="75" t="s">
        <v>233</v>
      </c>
      <c r="AH212" s="168"/>
      <c r="AI212" s="250">
        <f t="shared" si="12"/>
        <v>0</v>
      </c>
      <c r="AJ212" s="75" t="s">
        <v>235</v>
      </c>
      <c r="AL212" s="171"/>
      <c r="AM212" s="330">
        <f t="shared" si="13"/>
        <v>0</v>
      </c>
      <c r="AN212" s="75" t="s">
        <v>235</v>
      </c>
      <c r="AP212" s="168"/>
      <c r="AQ212" s="250">
        <f t="shared" si="14"/>
        <v>0</v>
      </c>
      <c r="AR212" s="75" t="s">
        <v>235</v>
      </c>
    </row>
    <row r="213" spans="1:44" ht="18" customHeight="1">
      <c r="A213" s="75" t="str">
        <f t="shared" si="15"/>
        <v>#ignore</v>
      </c>
      <c r="B213" s="75" t="str">
        <f t="shared" si="9"/>
        <v>13</v>
      </c>
      <c r="C213" s="249" t="str">
        <f t="shared" si="9"/>
        <v>13___ddmmmyy_UKy_TWMF_rep</v>
      </c>
      <c r="D213" s="250" t="str">
        <f t="shared" si="6"/>
        <v xml:space="preserve">  </v>
      </c>
      <c r="E213" s="250" t="str">
        <f t="shared" si="7"/>
        <v xml:space="preserve">  </v>
      </c>
      <c r="F213" s="250" t="str">
        <f t="shared" si="8"/>
        <v xml:space="preserve">  </v>
      </c>
      <c r="G213" s="303"/>
      <c r="H213" s="294"/>
      <c r="I213" s="294"/>
      <c r="J213" s="294"/>
      <c r="K213" s="306"/>
      <c r="L213" s="310"/>
      <c r="M213" s="296"/>
      <c r="N213" s="313"/>
      <c r="O213" s="316"/>
      <c r="P213" s="296"/>
      <c r="Q213" s="297"/>
      <c r="R213" s="295"/>
      <c r="S213" s="318"/>
      <c r="T213" s="322"/>
      <c r="U213" s="295"/>
      <c r="V213" s="325"/>
      <c r="W213" s="316"/>
      <c r="X213" s="328"/>
      <c r="Y213" s="250">
        <f t="shared" si="10"/>
        <v>0</v>
      </c>
      <c r="Z213" s="168"/>
      <c r="AA213" s="248">
        <f t="shared" si="16"/>
        <v>0</v>
      </c>
      <c r="AB213" s="75" t="s">
        <v>233</v>
      </c>
      <c r="AD213" s="169"/>
      <c r="AE213" s="250">
        <f t="shared" si="11"/>
        <v>0</v>
      </c>
      <c r="AF213" s="75" t="s">
        <v>233</v>
      </c>
      <c r="AH213" s="168"/>
      <c r="AI213" s="250">
        <f t="shared" si="12"/>
        <v>0</v>
      </c>
      <c r="AJ213" s="75" t="s">
        <v>235</v>
      </c>
      <c r="AL213" s="171"/>
      <c r="AM213" s="330">
        <f t="shared" si="13"/>
        <v>0</v>
      </c>
      <c r="AN213" s="75" t="s">
        <v>235</v>
      </c>
      <c r="AP213" s="168"/>
      <c r="AQ213" s="250">
        <f t="shared" si="14"/>
        <v>0</v>
      </c>
      <c r="AR213" s="75" t="s">
        <v>235</v>
      </c>
    </row>
    <row r="214" spans="1:44" ht="18" customHeight="1">
      <c r="A214" s="75" t="str">
        <f t="shared" si="15"/>
        <v>#ignore</v>
      </c>
      <c r="B214" s="75" t="str">
        <f t="shared" si="9"/>
        <v>14</v>
      </c>
      <c r="C214" s="249" t="str">
        <f t="shared" si="9"/>
        <v>14___ddmmmyy_UKy_TWMF_rep</v>
      </c>
      <c r="D214" s="250" t="str">
        <f t="shared" si="6"/>
        <v xml:space="preserve">  </v>
      </c>
      <c r="E214" s="250" t="str">
        <f t="shared" si="7"/>
        <v xml:space="preserve">  </v>
      </c>
      <c r="F214" s="250" t="str">
        <f t="shared" si="8"/>
        <v xml:space="preserve">  </v>
      </c>
      <c r="G214" s="303"/>
      <c r="H214" s="294"/>
      <c r="I214" s="294"/>
      <c r="J214" s="294"/>
      <c r="K214" s="306"/>
      <c r="L214" s="310"/>
      <c r="M214" s="296"/>
      <c r="N214" s="313"/>
      <c r="O214" s="316"/>
      <c r="P214" s="296"/>
      <c r="Q214" s="297"/>
      <c r="R214" s="295"/>
      <c r="S214" s="318"/>
      <c r="T214" s="322"/>
      <c r="U214" s="295"/>
      <c r="V214" s="325"/>
      <c r="W214" s="316"/>
      <c r="X214" s="328"/>
      <c r="Y214" s="250">
        <f t="shared" si="10"/>
        <v>0</v>
      </c>
      <c r="Z214" s="168"/>
      <c r="AA214" s="248">
        <f t="shared" si="16"/>
        <v>0</v>
      </c>
      <c r="AB214" s="75" t="s">
        <v>233</v>
      </c>
      <c r="AD214" s="169"/>
      <c r="AE214" s="250">
        <f t="shared" si="11"/>
        <v>0</v>
      </c>
      <c r="AF214" s="75" t="s">
        <v>233</v>
      </c>
      <c r="AH214" s="168"/>
      <c r="AI214" s="250">
        <f t="shared" si="12"/>
        <v>0</v>
      </c>
      <c r="AJ214" s="75" t="s">
        <v>235</v>
      </c>
      <c r="AL214" s="171"/>
      <c r="AM214" s="330">
        <f t="shared" si="13"/>
        <v>0</v>
      </c>
      <c r="AN214" s="75" t="s">
        <v>235</v>
      </c>
      <c r="AP214" s="168"/>
      <c r="AQ214" s="250">
        <f t="shared" si="14"/>
        <v>0</v>
      </c>
      <c r="AR214" s="75" t="s">
        <v>235</v>
      </c>
    </row>
    <row r="215" spans="1:44" ht="18" customHeight="1">
      <c r="A215" s="75" t="str">
        <f t="shared" si="15"/>
        <v>#ignore</v>
      </c>
      <c r="B215" s="75" t="str">
        <f t="shared" si="9"/>
        <v>15</v>
      </c>
      <c r="C215" s="249" t="str">
        <f t="shared" si="9"/>
        <v>15___ddmmmyy_UKy_TWMF_rep</v>
      </c>
      <c r="D215" s="250" t="str">
        <f t="shared" si="6"/>
        <v xml:space="preserve">  </v>
      </c>
      <c r="E215" s="250" t="str">
        <f t="shared" si="7"/>
        <v xml:space="preserve">  </v>
      </c>
      <c r="F215" s="250" t="str">
        <f t="shared" si="8"/>
        <v xml:space="preserve">  </v>
      </c>
      <c r="G215" s="303"/>
      <c r="H215" s="294"/>
      <c r="I215" s="294"/>
      <c r="J215" s="294"/>
      <c r="K215" s="306"/>
      <c r="L215" s="310"/>
      <c r="M215" s="296"/>
      <c r="N215" s="313"/>
      <c r="O215" s="316"/>
      <c r="P215" s="296"/>
      <c r="Q215" s="297"/>
      <c r="R215" s="295"/>
      <c r="S215" s="318"/>
      <c r="T215" s="322"/>
      <c r="U215" s="295"/>
      <c r="V215" s="325"/>
      <c r="W215" s="316"/>
      <c r="X215" s="328"/>
      <c r="Y215" s="250">
        <f t="shared" si="10"/>
        <v>0</v>
      </c>
      <c r="Z215" s="168"/>
      <c r="AA215" s="248">
        <f t="shared" si="16"/>
        <v>0</v>
      </c>
      <c r="AB215" s="75" t="s">
        <v>233</v>
      </c>
      <c r="AD215" s="169"/>
      <c r="AE215" s="250">
        <f t="shared" si="11"/>
        <v>0</v>
      </c>
      <c r="AF215" s="75" t="s">
        <v>233</v>
      </c>
      <c r="AH215" s="168"/>
      <c r="AI215" s="250">
        <f t="shared" si="12"/>
        <v>0</v>
      </c>
      <c r="AJ215" s="75" t="s">
        <v>235</v>
      </c>
      <c r="AL215" s="171"/>
      <c r="AM215" s="330">
        <f t="shared" si="13"/>
        <v>0</v>
      </c>
      <c r="AN215" s="75" t="s">
        <v>235</v>
      </c>
      <c r="AP215" s="168"/>
      <c r="AQ215" s="250">
        <f t="shared" si="14"/>
        <v>0</v>
      </c>
      <c r="AR215" s="75" t="s">
        <v>235</v>
      </c>
    </row>
    <row r="216" spans="1:44" ht="18" customHeight="1">
      <c r="A216" s="75" t="str">
        <f t="shared" si="15"/>
        <v>#ignore</v>
      </c>
      <c r="B216" s="75" t="str">
        <f t="shared" si="9"/>
        <v>16</v>
      </c>
      <c r="C216" s="249" t="str">
        <f t="shared" si="9"/>
        <v>16___ddmmmyy_UKy_TWMF_rep</v>
      </c>
      <c r="D216" s="250" t="str">
        <f t="shared" si="6"/>
        <v xml:space="preserve">  </v>
      </c>
      <c r="E216" s="250" t="str">
        <f t="shared" si="7"/>
        <v xml:space="preserve">  </v>
      </c>
      <c r="F216" s="250" t="str">
        <f t="shared" si="8"/>
        <v xml:space="preserve">  </v>
      </c>
      <c r="G216" s="303"/>
      <c r="H216" s="294"/>
      <c r="I216" s="294"/>
      <c r="J216" s="294"/>
      <c r="K216" s="306"/>
      <c r="L216" s="310"/>
      <c r="M216" s="296"/>
      <c r="N216" s="313"/>
      <c r="O216" s="316"/>
      <c r="P216" s="296"/>
      <c r="Q216" s="297"/>
      <c r="R216" s="295"/>
      <c r="S216" s="318"/>
      <c r="T216" s="322"/>
      <c r="U216" s="295"/>
      <c r="V216" s="325"/>
      <c r="W216" s="316"/>
      <c r="X216" s="328"/>
      <c r="Y216" s="250">
        <f t="shared" si="10"/>
        <v>0</v>
      </c>
      <c r="Z216" s="168"/>
      <c r="AA216" s="248">
        <f t="shared" si="16"/>
        <v>0</v>
      </c>
      <c r="AB216" s="75" t="s">
        <v>233</v>
      </c>
      <c r="AD216" s="169"/>
      <c r="AE216" s="250">
        <f t="shared" si="11"/>
        <v>0</v>
      </c>
      <c r="AF216" s="75" t="s">
        <v>233</v>
      </c>
      <c r="AH216" s="168"/>
      <c r="AI216" s="250">
        <f t="shared" si="12"/>
        <v>0</v>
      </c>
      <c r="AJ216" s="75" t="s">
        <v>235</v>
      </c>
      <c r="AL216" s="171"/>
      <c r="AM216" s="330">
        <f t="shared" si="13"/>
        <v>0</v>
      </c>
      <c r="AN216" s="75" t="s">
        <v>235</v>
      </c>
      <c r="AP216" s="168"/>
      <c r="AQ216" s="250">
        <f t="shared" si="14"/>
        <v>0</v>
      </c>
      <c r="AR216" s="75" t="s">
        <v>235</v>
      </c>
    </row>
    <row r="217" spans="1:44" ht="18" customHeight="1">
      <c r="A217" s="75" t="str">
        <f t="shared" si="15"/>
        <v>#ignore</v>
      </c>
      <c r="B217" s="75" t="str">
        <f t="shared" si="9"/>
        <v>17</v>
      </c>
      <c r="C217" s="249" t="str">
        <f t="shared" si="9"/>
        <v>17___ddmmmyy_UKy_TWMF_rep</v>
      </c>
      <c r="D217" s="250" t="str">
        <f t="shared" si="6"/>
        <v xml:space="preserve">  </v>
      </c>
      <c r="E217" s="250" t="str">
        <f t="shared" si="7"/>
        <v xml:space="preserve">  </v>
      </c>
      <c r="F217" s="250" t="str">
        <f t="shared" si="8"/>
        <v xml:space="preserve">  </v>
      </c>
      <c r="G217" s="303"/>
      <c r="H217" s="294"/>
      <c r="I217" s="294"/>
      <c r="J217" s="294"/>
      <c r="K217" s="306"/>
      <c r="L217" s="310"/>
      <c r="M217" s="296"/>
      <c r="N217" s="313"/>
      <c r="O217" s="316"/>
      <c r="P217" s="296"/>
      <c r="Q217" s="297"/>
      <c r="R217" s="295"/>
      <c r="S217" s="318"/>
      <c r="T217" s="322"/>
      <c r="U217" s="295"/>
      <c r="V217" s="325"/>
      <c r="W217" s="316"/>
      <c r="X217" s="328"/>
      <c r="Y217" s="250">
        <f t="shared" si="10"/>
        <v>0</v>
      </c>
      <c r="Z217" s="168"/>
      <c r="AA217" s="248">
        <f t="shared" si="16"/>
        <v>0</v>
      </c>
      <c r="AB217" s="75" t="s">
        <v>233</v>
      </c>
      <c r="AD217" s="169"/>
      <c r="AE217" s="250">
        <f t="shared" si="11"/>
        <v>0</v>
      </c>
      <c r="AF217" s="75" t="s">
        <v>233</v>
      </c>
      <c r="AH217" s="168"/>
      <c r="AI217" s="250">
        <f t="shared" si="12"/>
        <v>0</v>
      </c>
      <c r="AJ217" s="75" t="s">
        <v>235</v>
      </c>
      <c r="AL217" s="171"/>
      <c r="AM217" s="330">
        <f t="shared" si="13"/>
        <v>0</v>
      </c>
      <c r="AN217" s="75" t="s">
        <v>235</v>
      </c>
      <c r="AP217" s="168"/>
      <c r="AQ217" s="250">
        <f t="shared" si="14"/>
        <v>0</v>
      </c>
      <c r="AR217" s="75" t="s">
        <v>235</v>
      </c>
    </row>
    <row r="218" spans="1:44" ht="18" customHeight="1">
      <c r="A218" s="75" t="str">
        <f t="shared" si="15"/>
        <v>#ignore</v>
      </c>
      <c r="B218" s="75" t="str">
        <f t="shared" si="9"/>
        <v>18</v>
      </c>
      <c r="C218" s="249" t="str">
        <f t="shared" si="9"/>
        <v>18___ddmmmyy_UKy_TWMF_rep</v>
      </c>
      <c r="D218" s="250" t="str">
        <f t="shared" si="6"/>
        <v xml:space="preserve">  </v>
      </c>
      <c r="E218" s="250" t="str">
        <f t="shared" si="7"/>
        <v xml:space="preserve">  </v>
      </c>
      <c r="F218" s="250" t="str">
        <f t="shared" si="8"/>
        <v xml:space="preserve">  </v>
      </c>
      <c r="G218" s="303"/>
      <c r="H218" s="294"/>
      <c r="I218" s="294"/>
      <c r="J218" s="294"/>
      <c r="K218" s="306"/>
      <c r="L218" s="310"/>
      <c r="M218" s="296"/>
      <c r="N218" s="313"/>
      <c r="O218" s="316"/>
      <c r="P218" s="296"/>
      <c r="Q218" s="297"/>
      <c r="R218" s="295"/>
      <c r="S218" s="318"/>
      <c r="T218" s="322"/>
      <c r="U218" s="295"/>
      <c r="V218" s="325"/>
      <c r="W218" s="316"/>
      <c r="X218" s="328"/>
      <c r="Y218" s="250">
        <f t="shared" si="10"/>
        <v>0</v>
      </c>
      <c r="Z218" s="168"/>
      <c r="AA218" s="248">
        <f t="shared" si="16"/>
        <v>0</v>
      </c>
      <c r="AB218" s="75" t="s">
        <v>233</v>
      </c>
      <c r="AD218" s="169"/>
      <c r="AE218" s="250">
        <f t="shared" si="11"/>
        <v>0</v>
      </c>
      <c r="AF218" s="75" t="s">
        <v>233</v>
      </c>
      <c r="AH218" s="168"/>
      <c r="AI218" s="250">
        <f t="shared" si="12"/>
        <v>0</v>
      </c>
      <c r="AJ218" s="75" t="s">
        <v>235</v>
      </c>
      <c r="AL218" s="171"/>
      <c r="AM218" s="330">
        <f t="shared" si="13"/>
        <v>0</v>
      </c>
      <c r="AN218" s="75" t="s">
        <v>235</v>
      </c>
      <c r="AP218" s="168"/>
      <c r="AQ218" s="250">
        <f t="shared" si="14"/>
        <v>0</v>
      </c>
      <c r="AR218" s="75" t="s">
        <v>235</v>
      </c>
    </row>
    <row r="219" spans="1:44" ht="18" customHeight="1">
      <c r="A219" s="75" t="str">
        <f t="shared" si="15"/>
        <v>#ignore</v>
      </c>
      <c r="B219" s="75" t="str">
        <f t="shared" si="9"/>
        <v>19</v>
      </c>
      <c r="C219" s="249" t="str">
        <f t="shared" si="9"/>
        <v>19___ddmmmyy_UKy_TWMF_rep</v>
      </c>
      <c r="D219" s="250" t="str">
        <f t="shared" si="6"/>
        <v xml:space="preserve">  </v>
      </c>
      <c r="E219" s="250" t="str">
        <f t="shared" si="7"/>
        <v xml:space="preserve">  </v>
      </c>
      <c r="F219" s="250" t="str">
        <f t="shared" si="8"/>
        <v xml:space="preserve">  </v>
      </c>
      <c r="G219" s="303"/>
      <c r="H219" s="294"/>
      <c r="I219" s="294"/>
      <c r="J219" s="294"/>
      <c r="K219" s="306"/>
      <c r="L219" s="310"/>
      <c r="M219" s="296"/>
      <c r="N219" s="313"/>
      <c r="O219" s="316"/>
      <c r="P219" s="296"/>
      <c r="Q219" s="297"/>
      <c r="R219" s="295"/>
      <c r="S219" s="318"/>
      <c r="T219" s="322"/>
      <c r="U219" s="295"/>
      <c r="V219" s="325"/>
      <c r="W219" s="316"/>
      <c r="X219" s="328"/>
      <c r="Y219" s="250">
        <f t="shared" si="10"/>
        <v>0</v>
      </c>
      <c r="Z219" s="168"/>
      <c r="AA219" s="248">
        <f t="shared" si="16"/>
        <v>0</v>
      </c>
      <c r="AB219" s="75" t="s">
        <v>233</v>
      </c>
      <c r="AD219" s="169"/>
      <c r="AE219" s="250">
        <f t="shared" si="11"/>
        <v>0</v>
      </c>
      <c r="AF219" s="75" t="s">
        <v>233</v>
      </c>
      <c r="AH219" s="168"/>
      <c r="AI219" s="250">
        <f t="shared" si="12"/>
        <v>0</v>
      </c>
      <c r="AJ219" s="75" t="s">
        <v>235</v>
      </c>
      <c r="AL219" s="171"/>
      <c r="AM219" s="330">
        <f t="shared" si="13"/>
        <v>0</v>
      </c>
      <c r="AN219" s="75" t="s">
        <v>235</v>
      </c>
      <c r="AP219" s="168"/>
      <c r="AQ219" s="250">
        <f t="shared" si="14"/>
        <v>0</v>
      </c>
      <c r="AR219" s="75" t="s">
        <v>235</v>
      </c>
    </row>
    <row r="220" spans="1:44" ht="18" customHeight="1">
      <c r="A220" s="75" t="str">
        <f t="shared" si="15"/>
        <v>#ignore</v>
      </c>
      <c r="B220" s="75" t="str">
        <f t="shared" si="9"/>
        <v>20</v>
      </c>
      <c r="C220" s="249" t="str">
        <f t="shared" si="9"/>
        <v>20___ddmmmyy_UKy_TWMF_rep</v>
      </c>
      <c r="D220" s="250" t="str">
        <f t="shared" si="6"/>
        <v xml:space="preserve">  </v>
      </c>
      <c r="E220" s="250" t="str">
        <f t="shared" si="7"/>
        <v xml:space="preserve">  </v>
      </c>
      <c r="F220" s="250" t="str">
        <f t="shared" si="8"/>
        <v xml:space="preserve">  </v>
      </c>
      <c r="G220" s="303"/>
      <c r="H220" s="294"/>
      <c r="I220" s="294"/>
      <c r="J220" s="294"/>
      <c r="K220" s="306"/>
      <c r="L220" s="310"/>
      <c r="M220" s="296"/>
      <c r="N220" s="313"/>
      <c r="O220" s="316"/>
      <c r="P220" s="296"/>
      <c r="Q220" s="297"/>
      <c r="R220" s="295"/>
      <c r="S220" s="318"/>
      <c r="T220" s="322"/>
      <c r="U220" s="295"/>
      <c r="V220" s="325"/>
      <c r="W220" s="316"/>
      <c r="X220" s="328"/>
      <c r="Y220" s="250">
        <f t="shared" si="10"/>
        <v>0</v>
      </c>
      <c r="Z220" s="168"/>
      <c r="AA220" s="248">
        <f t="shared" si="16"/>
        <v>0</v>
      </c>
      <c r="AB220" s="75" t="s">
        <v>233</v>
      </c>
      <c r="AD220" s="169"/>
      <c r="AE220" s="250">
        <f t="shared" si="11"/>
        <v>0</v>
      </c>
      <c r="AF220" s="75" t="s">
        <v>233</v>
      </c>
      <c r="AH220" s="168"/>
      <c r="AI220" s="250">
        <f t="shared" si="12"/>
        <v>0</v>
      </c>
      <c r="AJ220" s="75" t="s">
        <v>235</v>
      </c>
      <c r="AL220" s="171"/>
      <c r="AM220" s="330">
        <f t="shared" si="13"/>
        <v>0</v>
      </c>
      <c r="AN220" s="75" t="s">
        <v>235</v>
      </c>
      <c r="AP220" s="168"/>
      <c r="AQ220" s="250">
        <f t="shared" si="14"/>
        <v>0</v>
      </c>
      <c r="AR220" s="75" t="s">
        <v>235</v>
      </c>
    </row>
    <row r="221" spans="1:44" ht="18" customHeight="1">
      <c r="A221" s="75" t="str">
        <f t="shared" si="15"/>
        <v>#ignore</v>
      </c>
      <c r="B221" s="75" t="str">
        <f t="shared" si="9"/>
        <v>21</v>
      </c>
      <c r="C221" s="249" t="str">
        <f t="shared" si="9"/>
        <v>21___ddmmmyy_UKy_TWMF_rep</v>
      </c>
      <c r="D221" s="250" t="str">
        <f t="shared" si="6"/>
        <v xml:space="preserve">  </v>
      </c>
      <c r="E221" s="250" t="str">
        <f t="shared" si="7"/>
        <v xml:space="preserve">  </v>
      </c>
      <c r="F221" s="250" t="str">
        <f t="shared" si="8"/>
        <v xml:space="preserve">  </v>
      </c>
      <c r="G221" s="303"/>
      <c r="H221" s="294"/>
      <c r="I221" s="294"/>
      <c r="J221" s="294"/>
      <c r="K221" s="306"/>
      <c r="L221" s="310"/>
      <c r="M221" s="296"/>
      <c r="N221" s="313"/>
      <c r="O221" s="316"/>
      <c r="P221" s="296"/>
      <c r="Q221" s="297"/>
      <c r="R221" s="295"/>
      <c r="S221" s="318"/>
      <c r="T221" s="322"/>
      <c r="U221" s="295"/>
      <c r="V221" s="325"/>
      <c r="W221" s="316"/>
      <c r="X221" s="328"/>
      <c r="Y221" s="250">
        <f t="shared" si="10"/>
        <v>0</v>
      </c>
      <c r="Z221" s="168"/>
      <c r="AA221" s="248">
        <f t="shared" si="16"/>
        <v>0</v>
      </c>
      <c r="AB221" s="75" t="s">
        <v>233</v>
      </c>
      <c r="AD221" s="169"/>
      <c r="AE221" s="250">
        <f t="shared" si="11"/>
        <v>0</v>
      </c>
      <c r="AF221" s="75" t="s">
        <v>233</v>
      </c>
      <c r="AH221" s="168"/>
      <c r="AI221" s="250">
        <f t="shared" si="12"/>
        <v>0</v>
      </c>
      <c r="AJ221" s="75" t="s">
        <v>235</v>
      </c>
      <c r="AL221" s="171"/>
      <c r="AM221" s="330">
        <f t="shared" si="13"/>
        <v>0</v>
      </c>
      <c r="AN221" s="75" t="s">
        <v>235</v>
      </c>
      <c r="AP221" s="168"/>
      <c r="AQ221" s="250">
        <f t="shared" si="14"/>
        <v>0</v>
      </c>
      <c r="AR221" s="75" t="s">
        <v>235</v>
      </c>
    </row>
    <row r="222" spans="1:44" ht="18" customHeight="1">
      <c r="A222" s="75" t="str">
        <f t="shared" si="15"/>
        <v>#ignore</v>
      </c>
      <c r="B222" s="75" t="str">
        <f t="shared" si="9"/>
        <v>22</v>
      </c>
      <c r="C222" s="249" t="str">
        <f t="shared" si="9"/>
        <v>22___ddmmmyy_UKy_TWMF_rep</v>
      </c>
      <c r="D222" s="250" t="str">
        <f t="shared" si="6"/>
        <v xml:space="preserve">  </v>
      </c>
      <c r="E222" s="250" t="str">
        <f t="shared" si="7"/>
        <v xml:space="preserve">  </v>
      </c>
      <c r="F222" s="250" t="str">
        <f t="shared" si="8"/>
        <v xml:space="preserve">  </v>
      </c>
      <c r="G222" s="303"/>
      <c r="H222" s="294"/>
      <c r="I222" s="294"/>
      <c r="J222" s="294"/>
      <c r="K222" s="306"/>
      <c r="L222" s="310"/>
      <c r="M222" s="296"/>
      <c r="N222" s="313"/>
      <c r="O222" s="316"/>
      <c r="P222" s="296"/>
      <c r="Q222" s="297"/>
      <c r="R222" s="295"/>
      <c r="S222" s="318"/>
      <c r="T222" s="322"/>
      <c r="U222" s="295"/>
      <c r="V222" s="325"/>
      <c r="W222" s="316"/>
      <c r="X222" s="328"/>
      <c r="Y222" s="250">
        <f t="shared" si="10"/>
        <v>0</v>
      </c>
      <c r="Z222" s="168"/>
      <c r="AA222" s="248">
        <f t="shared" si="16"/>
        <v>0</v>
      </c>
      <c r="AB222" s="75" t="s">
        <v>233</v>
      </c>
      <c r="AD222" s="169"/>
      <c r="AE222" s="250">
        <f t="shared" si="11"/>
        <v>0</v>
      </c>
      <c r="AF222" s="75" t="s">
        <v>233</v>
      </c>
      <c r="AH222" s="168"/>
      <c r="AI222" s="250">
        <f t="shared" si="12"/>
        <v>0</v>
      </c>
      <c r="AJ222" s="75" t="s">
        <v>235</v>
      </c>
      <c r="AL222" s="171"/>
      <c r="AM222" s="330">
        <f t="shared" si="13"/>
        <v>0</v>
      </c>
      <c r="AN222" s="75" t="s">
        <v>235</v>
      </c>
      <c r="AP222" s="168"/>
      <c r="AQ222" s="250">
        <f t="shared" si="14"/>
        <v>0</v>
      </c>
      <c r="AR222" s="75" t="s">
        <v>235</v>
      </c>
    </row>
    <row r="223" spans="1:44" ht="18" customHeight="1">
      <c r="A223" s="75" t="str">
        <f t="shared" si="15"/>
        <v>#ignore</v>
      </c>
      <c r="B223" s="75" t="str">
        <f t="shared" si="9"/>
        <v>23</v>
      </c>
      <c r="C223" s="249" t="str">
        <f t="shared" si="9"/>
        <v>23___ddmmmyy_UKy_TWMF_rep</v>
      </c>
      <c r="D223" s="250" t="str">
        <f t="shared" si="6"/>
        <v xml:space="preserve">  </v>
      </c>
      <c r="E223" s="250" t="str">
        <f t="shared" si="7"/>
        <v xml:space="preserve">  </v>
      </c>
      <c r="F223" s="250" t="str">
        <f t="shared" si="8"/>
        <v xml:space="preserve">  </v>
      </c>
      <c r="G223" s="303"/>
      <c r="H223" s="294"/>
      <c r="I223" s="294"/>
      <c r="J223" s="294"/>
      <c r="K223" s="306"/>
      <c r="L223" s="310"/>
      <c r="M223" s="296"/>
      <c r="N223" s="313"/>
      <c r="O223" s="316"/>
      <c r="P223" s="296"/>
      <c r="Q223" s="297"/>
      <c r="R223" s="295"/>
      <c r="S223" s="318"/>
      <c r="T223" s="322"/>
      <c r="U223" s="295"/>
      <c r="V223" s="325"/>
      <c r="W223" s="316"/>
      <c r="X223" s="328"/>
      <c r="Y223" s="250">
        <f t="shared" si="10"/>
        <v>0</v>
      </c>
      <c r="Z223" s="168"/>
      <c r="AA223" s="248">
        <f t="shared" si="16"/>
        <v>0</v>
      </c>
      <c r="AB223" s="75" t="s">
        <v>233</v>
      </c>
      <c r="AD223" s="169"/>
      <c r="AE223" s="250">
        <f t="shared" si="11"/>
        <v>0</v>
      </c>
      <c r="AF223" s="75" t="s">
        <v>233</v>
      </c>
      <c r="AH223" s="168"/>
      <c r="AI223" s="250">
        <f t="shared" si="12"/>
        <v>0</v>
      </c>
      <c r="AJ223" s="75" t="s">
        <v>235</v>
      </c>
      <c r="AL223" s="171"/>
      <c r="AM223" s="330">
        <f t="shared" si="13"/>
        <v>0</v>
      </c>
      <c r="AN223" s="75" t="s">
        <v>235</v>
      </c>
      <c r="AP223" s="168"/>
      <c r="AQ223" s="250">
        <f t="shared" si="14"/>
        <v>0</v>
      </c>
      <c r="AR223" s="75" t="s">
        <v>235</v>
      </c>
    </row>
    <row r="224" spans="1:44" ht="18" customHeight="1">
      <c r="A224" s="75" t="str">
        <f t="shared" si="15"/>
        <v>#ignore</v>
      </c>
      <c r="B224" s="75" t="str">
        <f t="shared" si="9"/>
        <v>24</v>
      </c>
      <c r="C224" s="249" t="str">
        <f t="shared" si="9"/>
        <v>24___ddmmmyy_UKy_TWMF_rep</v>
      </c>
      <c r="D224" s="250" t="str">
        <f t="shared" si="6"/>
        <v xml:space="preserve">  </v>
      </c>
      <c r="E224" s="250" t="str">
        <f t="shared" si="7"/>
        <v xml:space="preserve">  </v>
      </c>
      <c r="F224" s="250" t="str">
        <f t="shared" si="8"/>
        <v xml:space="preserve">  </v>
      </c>
      <c r="G224" s="303"/>
      <c r="H224" s="294"/>
      <c r="I224" s="294"/>
      <c r="J224" s="294"/>
      <c r="K224" s="306"/>
      <c r="L224" s="310"/>
      <c r="M224" s="296"/>
      <c r="N224" s="313"/>
      <c r="O224" s="316"/>
      <c r="P224" s="296"/>
      <c r="Q224" s="297"/>
      <c r="R224" s="295"/>
      <c r="S224" s="318"/>
      <c r="T224" s="322"/>
      <c r="U224" s="295"/>
      <c r="V224" s="325"/>
      <c r="W224" s="316"/>
      <c r="X224" s="328"/>
      <c r="Y224" s="250">
        <f t="shared" si="10"/>
        <v>0</v>
      </c>
      <c r="Z224" s="168"/>
      <c r="AA224" s="248">
        <f t="shared" si="16"/>
        <v>0</v>
      </c>
      <c r="AB224" s="75" t="s">
        <v>233</v>
      </c>
      <c r="AD224" s="169"/>
      <c r="AE224" s="250">
        <f t="shared" si="11"/>
        <v>0</v>
      </c>
      <c r="AF224" s="75" t="s">
        <v>233</v>
      </c>
      <c r="AH224" s="168"/>
      <c r="AI224" s="250">
        <f t="shared" si="12"/>
        <v>0</v>
      </c>
      <c r="AJ224" s="75" t="s">
        <v>235</v>
      </c>
      <c r="AL224" s="171"/>
      <c r="AM224" s="330">
        <f t="shared" si="13"/>
        <v>0</v>
      </c>
      <c r="AN224" s="75" t="s">
        <v>235</v>
      </c>
      <c r="AP224" s="168"/>
      <c r="AQ224" s="250">
        <f t="shared" si="14"/>
        <v>0</v>
      </c>
      <c r="AR224" s="75" t="s">
        <v>235</v>
      </c>
    </row>
    <row r="225" spans="1:44" ht="18" customHeight="1">
      <c r="A225" s="75" t="str">
        <f t="shared" si="15"/>
        <v>#ignore</v>
      </c>
      <c r="B225" s="75" t="str">
        <f t="shared" si="9"/>
        <v>25</v>
      </c>
      <c r="C225" s="249" t="str">
        <f t="shared" si="9"/>
        <v>25___ddmmmyy_UKy_TWMF_rep</v>
      </c>
      <c r="D225" s="250" t="str">
        <f t="shared" si="6"/>
        <v xml:space="preserve">  </v>
      </c>
      <c r="E225" s="250" t="str">
        <f t="shared" si="7"/>
        <v xml:space="preserve">  </v>
      </c>
      <c r="F225" s="250" t="str">
        <f t="shared" si="8"/>
        <v xml:space="preserve">  </v>
      </c>
      <c r="G225" s="303"/>
      <c r="H225" s="294"/>
      <c r="I225" s="294"/>
      <c r="J225" s="294"/>
      <c r="K225" s="306"/>
      <c r="L225" s="310"/>
      <c r="M225" s="296"/>
      <c r="N225" s="313"/>
      <c r="O225" s="316"/>
      <c r="P225" s="296"/>
      <c r="Q225" s="297"/>
      <c r="R225" s="295"/>
      <c r="S225" s="318"/>
      <c r="T225" s="322"/>
      <c r="U225" s="295"/>
      <c r="V225" s="325"/>
      <c r="W225" s="316"/>
      <c r="X225" s="328"/>
      <c r="Y225" s="250">
        <f t="shared" si="10"/>
        <v>0</v>
      </c>
      <c r="Z225" s="168"/>
      <c r="AA225" s="248">
        <f t="shared" si="16"/>
        <v>0</v>
      </c>
      <c r="AB225" s="75" t="s">
        <v>233</v>
      </c>
      <c r="AD225" s="169"/>
      <c r="AE225" s="250">
        <f t="shared" si="11"/>
        <v>0</v>
      </c>
      <c r="AF225" s="75" t="s">
        <v>233</v>
      </c>
      <c r="AH225" s="168"/>
      <c r="AI225" s="250">
        <f t="shared" si="12"/>
        <v>0</v>
      </c>
      <c r="AJ225" s="75" t="s">
        <v>235</v>
      </c>
      <c r="AL225" s="171"/>
      <c r="AM225" s="330">
        <f t="shared" si="13"/>
        <v>0</v>
      </c>
      <c r="AN225" s="75" t="s">
        <v>235</v>
      </c>
      <c r="AP225" s="168"/>
      <c r="AQ225" s="250">
        <f t="shared" si="14"/>
        <v>0</v>
      </c>
      <c r="AR225" s="75" t="s">
        <v>235</v>
      </c>
    </row>
    <row r="226" spans="1:44" ht="18" customHeight="1">
      <c r="A226" s="75" t="str">
        <f t="shared" si="15"/>
        <v>#ignore</v>
      </c>
      <c r="B226" s="75" t="str">
        <f t="shared" si="9"/>
        <v>26</v>
      </c>
      <c r="C226" s="249" t="str">
        <f t="shared" si="9"/>
        <v>26___ddmmmyy_UKy_TWMF_rep</v>
      </c>
      <c r="D226" s="250" t="str">
        <f t="shared" si="6"/>
        <v xml:space="preserve">  </v>
      </c>
      <c r="E226" s="250" t="str">
        <f t="shared" si="7"/>
        <v xml:space="preserve">  </v>
      </c>
      <c r="F226" s="250" t="str">
        <f t="shared" si="8"/>
        <v xml:space="preserve">  </v>
      </c>
      <c r="G226" s="303"/>
      <c r="H226" s="294"/>
      <c r="I226" s="294"/>
      <c r="J226" s="294"/>
      <c r="K226" s="306"/>
      <c r="L226" s="310"/>
      <c r="M226" s="296"/>
      <c r="N226" s="313"/>
      <c r="O226" s="316"/>
      <c r="P226" s="296"/>
      <c r="Q226" s="297"/>
      <c r="R226" s="295"/>
      <c r="S226" s="318"/>
      <c r="T226" s="322"/>
      <c r="U226" s="295"/>
      <c r="V226" s="325"/>
      <c r="W226" s="316"/>
      <c r="X226" s="328"/>
      <c r="Y226" s="250">
        <f t="shared" si="10"/>
        <v>0</v>
      </c>
      <c r="Z226" s="168"/>
      <c r="AA226" s="248">
        <f t="shared" si="16"/>
        <v>0</v>
      </c>
      <c r="AB226" s="75" t="s">
        <v>233</v>
      </c>
      <c r="AD226" s="169"/>
      <c r="AE226" s="250">
        <f t="shared" si="11"/>
        <v>0</v>
      </c>
      <c r="AF226" s="75" t="s">
        <v>233</v>
      </c>
      <c r="AH226" s="168"/>
      <c r="AI226" s="250">
        <f t="shared" si="12"/>
        <v>0</v>
      </c>
      <c r="AJ226" s="75" t="s">
        <v>235</v>
      </c>
      <c r="AL226" s="171"/>
      <c r="AM226" s="330">
        <f t="shared" si="13"/>
        <v>0</v>
      </c>
      <c r="AN226" s="75" t="s">
        <v>235</v>
      </c>
      <c r="AP226" s="168"/>
      <c r="AQ226" s="250">
        <f t="shared" si="14"/>
        <v>0</v>
      </c>
      <c r="AR226" s="75" t="s">
        <v>235</v>
      </c>
    </row>
    <row r="227" spans="1:44" ht="18" customHeight="1">
      <c r="A227" s="75" t="str">
        <f t="shared" si="15"/>
        <v>#ignore</v>
      </c>
      <c r="B227" s="75" t="str">
        <f t="shared" si="9"/>
        <v>27</v>
      </c>
      <c r="C227" s="249" t="str">
        <f t="shared" si="9"/>
        <v>27___ddmmmyy_UKy_TWMF_rep</v>
      </c>
      <c r="D227" s="250" t="str">
        <f t="shared" si="6"/>
        <v xml:space="preserve">  </v>
      </c>
      <c r="E227" s="250" t="str">
        <f t="shared" si="7"/>
        <v xml:space="preserve">  </v>
      </c>
      <c r="F227" s="250" t="str">
        <f t="shared" si="8"/>
        <v xml:space="preserve">  </v>
      </c>
      <c r="G227" s="303"/>
      <c r="H227" s="294"/>
      <c r="I227" s="294"/>
      <c r="J227" s="294"/>
      <c r="K227" s="306"/>
      <c r="L227" s="310"/>
      <c r="M227" s="296"/>
      <c r="N227" s="313"/>
      <c r="O227" s="316"/>
      <c r="P227" s="296"/>
      <c r="Q227" s="295"/>
      <c r="R227" s="295"/>
      <c r="S227" s="318"/>
      <c r="T227" s="322"/>
      <c r="U227" s="295"/>
      <c r="V227" s="313"/>
      <c r="W227" s="316"/>
      <c r="X227" s="328"/>
      <c r="Y227" s="250">
        <f t="shared" si="10"/>
        <v>0</v>
      </c>
      <c r="Z227" s="168"/>
      <c r="AA227" s="248">
        <f t="shared" si="16"/>
        <v>0</v>
      </c>
      <c r="AB227" s="75" t="s">
        <v>233</v>
      </c>
      <c r="AD227" s="168"/>
      <c r="AE227" s="250">
        <f t="shared" si="11"/>
        <v>0</v>
      </c>
      <c r="AF227" s="75" t="s">
        <v>233</v>
      </c>
      <c r="AH227" s="168"/>
      <c r="AI227" s="250">
        <f t="shared" si="12"/>
        <v>0</v>
      </c>
      <c r="AJ227" s="75" t="s">
        <v>235</v>
      </c>
      <c r="AL227" s="171"/>
      <c r="AM227" s="330">
        <f t="shared" si="13"/>
        <v>0</v>
      </c>
      <c r="AN227" s="75" t="s">
        <v>235</v>
      </c>
      <c r="AP227" s="168"/>
      <c r="AQ227" s="250">
        <f t="shared" si="14"/>
        <v>0</v>
      </c>
      <c r="AR227" s="75" t="s">
        <v>235</v>
      </c>
    </row>
    <row r="228" spans="1:44" ht="18" customHeight="1">
      <c r="A228" s="75" t="str">
        <f t="shared" si="15"/>
        <v>#ignore</v>
      </c>
      <c r="B228" s="75" t="str">
        <f t="shared" si="9"/>
        <v>28</v>
      </c>
      <c r="C228" s="249" t="str">
        <f t="shared" si="9"/>
        <v>28___ddmmmyy_UKy_TWMF_rep</v>
      </c>
      <c r="D228" s="250" t="str">
        <f t="shared" si="6"/>
        <v xml:space="preserve">  </v>
      </c>
      <c r="E228" s="250" t="str">
        <f t="shared" si="7"/>
        <v xml:space="preserve">  </v>
      </c>
      <c r="F228" s="250" t="str">
        <f t="shared" si="8"/>
        <v xml:space="preserve">  </v>
      </c>
      <c r="G228" s="303"/>
      <c r="H228" s="294"/>
      <c r="I228" s="294"/>
      <c r="J228" s="294"/>
      <c r="K228" s="306"/>
      <c r="L228" s="310"/>
      <c r="M228" s="296"/>
      <c r="N228" s="313"/>
      <c r="O228" s="316"/>
      <c r="P228" s="296"/>
      <c r="Q228" s="296"/>
      <c r="R228" s="295"/>
      <c r="S228" s="318"/>
      <c r="T228" s="322"/>
      <c r="U228" s="295"/>
      <c r="V228" s="313"/>
      <c r="W228" s="316"/>
      <c r="X228" s="328"/>
      <c r="Y228" s="250">
        <f t="shared" si="10"/>
        <v>0</v>
      </c>
      <c r="Z228" s="168"/>
      <c r="AA228" s="248">
        <f t="shared" si="16"/>
        <v>0</v>
      </c>
      <c r="AB228" s="75" t="s">
        <v>233</v>
      </c>
      <c r="AD228" s="168"/>
      <c r="AE228" s="250">
        <f t="shared" si="11"/>
        <v>0</v>
      </c>
      <c r="AF228" s="75" t="s">
        <v>233</v>
      </c>
      <c r="AH228" s="168"/>
      <c r="AI228" s="250">
        <f t="shared" si="12"/>
        <v>0</v>
      </c>
      <c r="AJ228" s="75" t="s">
        <v>235</v>
      </c>
      <c r="AL228" s="171"/>
      <c r="AM228" s="330">
        <f t="shared" si="13"/>
        <v>0</v>
      </c>
      <c r="AN228" s="75" t="s">
        <v>235</v>
      </c>
      <c r="AP228" s="168"/>
      <c r="AQ228" s="250">
        <f t="shared" si="14"/>
        <v>0</v>
      </c>
      <c r="AR228" s="75" t="s">
        <v>235</v>
      </c>
    </row>
    <row r="229" spans="1:44" ht="18" customHeight="1">
      <c r="A229" s="75" t="str">
        <f t="shared" si="15"/>
        <v>#ignore</v>
      </c>
      <c r="B229" s="75" t="str">
        <f t="shared" si="9"/>
        <v>29</v>
      </c>
      <c r="C229" s="249" t="str">
        <f t="shared" si="9"/>
        <v>29___ddmmmyy_UKy_TWMF_rep</v>
      </c>
      <c r="D229" s="250" t="str">
        <f t="shared" si="6"/>
        <v xml:space="preserve">  </v>
      </c>
      <c r="E229" s="250" t="str">
        <f t="shared" si="7"/>
        <v xml:space="preserve">  </v>
      </c>
      <c r="F229" s="250" t="str">
        <f t="shared" si="8"/>
        <v xml:space="preserve">  </v>
      </c>
      <c r="G229" s="303"/>
      <c r="H229" s="294"/>
      <c r="I229" s="294"/>
      <c r="J229" s="294"/>
      <c r="K229" s="306"/>
      <c r="L229" s="310"/>
      <c r="M229" s="296"/>
      <c r="N229" s="313"/>
      <c r="O229" s="316"/>
      <c r="P229" s="296"/>
      <c r="Q229" s="296"/>
      <c r="R229" s="295"/>
      <c r="S229" s="318"/>
      <c r="T229" s="322"/>
      <c r="U229" s="295"/>
      <c r="V229" s="313"/>
      <c r="W229" s="316"/>
      <c r="X229" s="328"/>
      <c r="Y229" s="250">
        <f t="shared" si="10"/>
        <v>0</v>
      </c>
      <c r="Z229" s="168"/>
      <c r="AA229" s="248">
        <f t="shared" si="16"/>
        <v>0</v>
      </c>
      <c r="AB229" s="75" t="s">
        <v>233</v>
      </c>
      <c r="AD229" s="168"/>
      <c r="AE229" s="250">
        <f t="shared" si="11"/>
        <v>0</v>
      </c>
      <c r="AF229" s="75" t="s">
        <v>233</v>
      </c>
      <c r="AH229" s="168"/>
      <c r="AI229" s="250">
        <f t="shared" si="12"/>
        <v>0</v>
      </c>
      <c r="AJ229" s="75" t="s">
        <v>235</v>
      </c>
      <c r="AL229" s="171"/>
      <c r="AM229" s="330">
        <f t="shared" si="13"/>
        <v>0</v>
      </c>
      <c r="AN229" s="75" t="s">
        <v>235</v>
      </c>
      <c r="AP229" s="168"/>
      <c r="AQ229" s="250">
        <f t="shared" si="14"/>
        <v>0</v>
      </c>
      <c r="AR229" s="75" t="s">
        <v>235</v>
      </c>
    </row>
    <row r="230" spans="1:44" ht="18" customHeight="1">
      <c r="A230" s="75" t="str">
        <f t="shared" si="15"/>
        <v>#ignore</v>
      </c>
      <c r="B230" s="75" t="str">
        <f t="shared" si="9"/>
        <v>30</v>
      </c>
      <c r="C230" s="249" t="str">
        <f t="shared" si="9"/>
        <v>30___ddmmmyy_UKy_TWMF_rep</v>
      </c>
      <c r="D230" s="250" t="str">
        <f t="shared" si="6"/>
        <v xml:space="preserve">  </v>
      </c>
      <c r="E230" s="250" t="str">
        <f t="shared" si="7"/>
        <v xml:space="preserve">  </v>
      </c>
      <c r="F230" s="250" t="str">
        <f t="shared" si="8"/>
        <v xml:space="preserve">  </v>
      </c>
      <c r="G230" s="303"/>
      <c r="H230" s="294"/>
      <c r="I230" s="294"/>
      <c r="J230" s="294"/>
      <c r="K230" s="306"/>
      <c r="L230" s="310"/>
      <c r="M230" s="296"/>
      <c r="N230" s="313"/>
      <c r="O230" s="316"/>
      <c r="P230" s="296"/>
      <c r="Q230" s="296"/>
      <c r="R230" s="295"/>
      <c r="S230" s="318"/>
      <c r="T230" s="322"/>
      <c r="U230" s="295"/>
      <c r="V230" s="313"/>
      <c r="W230" s="316"/>
      <c r="X230" s="328"/>
      <c r="Y230" s="250">
        <f t="shared" si="10"/>
        <v>0</v>
      </c>
      <c r="Z230" s="168"/>
      <c r="AA230" s="248">
        <f t="shared" si="16"/>
        <v>0</v>
      </c>
      <c r="AB230" s="75" t="s">
        <v>233</v>
      </c>
      <c r="AD230" s="168"/>
      <c r="AE230" s="250">
        <f t="shared" si="11"/>
        <v>0</v>
      </c>
      <c r="AF230" s="75" t="s">
        <v>233</v>
      </c>
      <c r="AH230" s="168"/>
      <c r="AI230" s="250">
        <f t="shared" si="12"/>
        <v>0</v>
      </c>
      <c r="AJ230" s="75" t="s">
        <v>235</v>
      </c>
      <c r="AL230" s="171"/>
      <c r="AM230" s="330">
        <f t="shared" si="13"/>
        <v>0</v>
      </c>
      <c r="AN230" s="75" t="s">
        <v>235</v>
      </c>
      <c r="AP230" s="168"/>
      <c r="AQ230" s="250">
        <f t="shared" si="14"/>
        <v>0</v>
      </c>
      <c r="AR230" s="75" t="s">
        <v>235</v>
      </c>
    </row>
    <row r="231" spans="1:44" ht="18" customHeight="1">
      <c r="A231" s="75" t="str">
        <f t="shared" si="15"/>
        <v>#ignore</v>
      </c>
      <c r="B231" s="75" t="str">
        <f t="shared" si="9"/>
        <v>31</v>
      </c>
      <c r="C231" s="249" t="str">
        <f t="shared" si="9"/>
        <v>31___ddmmmyy_UKy_TWMF_rep</v>
      </c>
      <c r="D231" s="250" t="str">
        <f t="shared" si="6"/>
        <v xml:space="preserve">  </v>
      </c>
      <c r="E231" s="250" t="str">
        <f t="shared" si="7"/>
        <v xml:space="preserve">  </v>
      </c>
      <c r="F231" s="250" t="str">
        <f t="shared" si="8"/>
        <v xml:space="preserve">  </v>
      </c>
      <c r="G231" s="303"/>
      <c r="H231" s="294"/>
      <c r="I231" s="294"/>
      <c r="J231" s="294"/>
      <c r="K231" s="306"/>
      <c r="L231" s="310"/>
      <c r="M231" s="296"/>
      <c r="N231" s="313"/>
      <c r="O231" s="316"/>
      <c r="P231" s="296"/>
      <c r="Q231" s="296"/>
      <c r="R231" s="295"/>
      <c r="S231" s="318"/>
      <c r="T231" s="322"/>
      <c r="U231" s="295"/>
      <c r="V231" s="313"/>
      <c r="W231" s="316"/>
      <c r="X231" s="328"/>
      <c r="Y231" s="250">
        <f t="shared" si="10"/>
        <v>0</v>
      </c>
      <c r="Z231" s="168"/>
      <c r="AA231" s="248">
        <f t="shared" si="16"/>
        <v>0</v>
      </c>
      <c r="AB231" s="75" t="s">
        <v>233</v>
      </c>
      <c r="AD231" s="168"/>
      <c r="AE231" s="250">
        <f t="shared" si="11"/>
        <v>0</v>
      </c>
      <c r="AF231" s="75" t="s">
        <v>233</v>
      </c>
      <c r="AH231" s="168"/>
      <c r="AI231" s="250">
        <f t="shared" si="12"/>
        <v>0</v>
      </c>
      <c r="AJ231" s="75" t="s">
        <v>235</v>
      </c>
      <c r="AL231" s="171"/>
      <c r="AM231" s="330">
        <f t="shared" si="13"/>
        <v>0</v>
      </c>
      <c r="AN231" s="75" t="s">
        <v>235</v>
      </c>
      <c r="AP231" s="168"/>
      <c r="AQ231" s="250">
        <f t="shared" si="14"/>
        <v>0</v>
      </c>
      <c r="AR231" s="75" t="s">
        <v>235</v>
      </c>
    </row>
    <row r="232" spans="1:44" ht="18" customHeight="1" thickBot="1">
      <c r="A232" s="75" t="str">
        <f t="shared" si="15"/>
        <v>#ignore</v>
      </c>
      <c r="B232" s="75" t="str">
        <f t="shared" si="9"/>
        <v>32</v>
      </c>
      <c r="C232" s="249" t="str">
        <f t="shared" si="9"/>
        <v>32___ddmmmyy_UKy_TWMF_rep</v>
      </c>
      <c r="D232" s="250" t="str">
        <f t="shared" si="6"/>
        <v xml:space="preserve">  </v>
      </c>
      <c r="E232" s="250" t="str">
        <f t="shared" si="7"/>
        <v xml:space="preserve">  </v>
      </c>
      <c r="F232" s="250" t="str">
        <f t="shared" si="8"/>
        <v xml:space="preserve">  </v>
      </c>
      <c r="G232" s="304"/>
      <c r="H232" s="298"/>
      <c r="I232" s="298"/>
      <c r="J232" s="298"/>
      <c r="K232" s="307"/>
      <c r="L232" s="311"/>
      <c r="M232" s="300"/>
      <c r="N232" s="314"/>
      <c r="O232" s="317"/>
      <c r="P232" s="300"/>
      <c r="Q232" s="300"/>
      <c r="R232" s="299"/>
      <c r="S232" s="319"/>
      <c r="T232" s="323"/>
      <c r="U232" s="299"/>
      <c r="V232" s="314"/>
      <c r="W232" s="317"/>
      <c r="X232" s="329"/>
      <c r="Y232" s="250">
        <f t="shared" si="10"/>
        <v>0</v>
      </c>
      <c r="Z232" s="168"/>
      <c r="AA232" s="248">
        <f t="shared" si="16"/>
        <v>0</v>
      </c>
      <c r="AB232" s="75" t="s">
        <v>233</v>
      </c>
      <c r="AD232" s="168"/>
      <c r="AE232" s="250">
        <f t="shared" si="11"/>
        <v>0</v>
      </c>
      <c r="AF232" s="75" t="s">
        <v>233</v>
      </c>
      <c r="AH232" s="168"/>
      <c r="AI232" s="250">
        <f t="shared" si="12"/>
        <v>0</v>
      </c>
      <c r="AJ232" s="75" t="s">
        <v>235</v>
      </c>
      <c r="AL232" s="171"/>
      <c r="AM232" s="330">
        <f t="shared" si="13"/>
        <v>0</v>
      </c>
      <c r="AN232" s="75" t="s">
        <v>235</v>
      </c>
      <c r="AP232" s="168"/>
      <c r="AQ232" s="250">
        <f t="shared" si="14"/>
        <v>0</v>
      </c>
      <c r="AR232" s="75" t="s">
        <v>235</v>
      </c>
    </row>
    <row r="233" spans="1:44" ht="18" customHeight="1">
      <c r="P233" s="128"/>
    </row>
    <row r="234" spans="1:44" s="158" customFormat="1" ht="21">
      <c r="B234" s="173" t="s">
        <v>387</v>
      </c>
      <c r="P234" s="174"/>
    </row>
    <row r="235" spans="1:44">
      <c r="B235" s="137" t="s">
        <v>93</v>
      </c>
      <c r="C235" s="138"/>
    </row>
    <row r="236" spans="1:44">
      <c r="B236" s="137" t="s">
        <v>94</v>
      </c>
      <c r="C236" s="115"/>
    </row>
    <row r="237" spans="1:44">
      <c r="B237" s="163"/>
      <c r="C237" s="115"/>
      <c r="D237" s="110"/>
    </row>
    <row r="238" spans="1:44">
      <c r="B238" s="110" t="s">
        <v>98</v>
      </c>
      <c r="C238" s="110"/>
      <c r="D238" s="110"/>
    </row>
    <row r="239" spans="1:44">
      <c r="B239" s="110"/>
      <c r="C239" s="110"/>
      <c r="D239" s="110"/>
    </row>
    <row r="240" spans="1:44">
      <c r="A240" s="75" t="s">
        <v>0</v>
      </c>
      <c r="B240" s="128" t="s">
        <v>19</v>
      </c>
      <c r="C240" s="75" t="s">
        <v>29</v>
      </c>
      <c r="D240" s="140" t="s">
        <v>21</v>
      </c>
      <c r="E240" s="141" t="s">
        <v>22</v>
      </c>
      <c r="J240" s="175"/>
    </row>
    <row r="241" spans="1:15">
      <c r="B241" s="115" t="s">
        <v>359</v>
      </c>
      <c r="C241" s="75" t="s">
        <v>34</v>
      </c>
      <c r="D241" s="176" t="s">
        <v>360</v>
      </c>
      <c r="E241" s="177" t="s">
        <v>361</v>
      </c>
    </row>
    <row r="242" spans="1:15">
      <c r="D242" s="140"/>
      <c r="E242" s="141"/>
    </row>
    <row r="243" spans="1:15">
      <c r="A243" s="75" t="s">
        <v>0</v>
      </c>
      <c r="C243" s="75" t="s">
        <v>24</v>
      </c>
      <c r="D243" s="191" t="s">
        <v>493</v>
      </c>
      <c r="L243" s="191" t="s">
        <v>476</v>
      </c>
    </row>
    <row r="244" spans="1:15">
      <c r="A244" s="75" t="s">
        <v>2</v>
      </c>
      <c r="I244" s="175"/>
      <c r="J244" s="178"/>
      <c r="K244" s="178"/>
      <c r="L244" s="110"/>
      <c r="M244" s="178" t="s">
        <v>386</v>
      </c>
      <c r="N244" s="115"/>
    </row>
    <row r="245" spans="1:15" ht="63">
      <c r="A245" s="75" t="s">
        <v>2</v>
      </c>
      <c r="B245" s="128" t="s">
        <v>26</v>
      </c>
      <c r="C245" s="128" t="s">
        <v>227</v>
      </c>
      <c r="D245" s="128" t="s">
        <v>362</v>
      </c>
      <c r="E245" s="179" t="s">
        <v>369</v>
      </c>
      <c r="F245" s="128" t="s">
        <v>370</v>
      </c>
      <c r="G245" s="128" t="s">
        <v>371</v>
      </c>
      <c r="H245" s="128" t="s">
        <v>372</v>
      </c>
      <c r="I245" s="122" t="s">
        <v>363</v>
      </c>
      <c r="J245" s="122" t="s">
        <v>364</v>
      </c>
      <c r="K245" s="333" t="s">
        <v>515</v>
      </c>
      <c r="L245" s="191" t="s">
        <v>475</v>
      </c>
      <c r="M245" s="128" t="s">
        <v>276</v>
      </c>
      <c r="N245" s="128" t="s">
        <v>36</v>
      </c>
      <c r="O245" s="75" t="s">
        <v>35</v>
      </c>
    </row>
    <row r="246" spans="1:15">
      <c r="A246" s="75" t="str">
        <f t="shared" ref="A246:A277" si="17">IF(A201="#ignore","#ignore","")</f>
        <v/>
      </c>
      <c r="B246" s="75" t="str">
        <f>B152</f>
        <v>01</v>
      </c>
      <c r="C246" s="249" t="str">
        <f>C152</f>
        <v>01_PC9_EV_unlbl_Ctl_ddmmmyy_UKy_TWMF_rep1</v>
      </c>
      <c r="D246" s="180"/>
      <c r="E246" s="389"/>
      <c r="F246" s="390"/>
      <c r="G246" s="389"/>
      <c r="H246" s="391"/>
      <c r="I246" s="244">
        <f>SUM(E246,G246)</f>
        <v>0</v>
      </c>
      <c r="J246" s="244">
        <f>SUM(F246,H246)</f>
        <v>0</v>
      </c>
      <c r="K246" s="244" t="e">
        <f>I246/(SUM(I246:J246))</f>
        <v>#DIV/0!</v>
      </c>
      <c r="M246" s="391"/>
      <c r="N246" s="391"/>
    </row>
    <row r="247" spans="1:15">
      <c r="A247" s="75" t="str">
        <f t="shared" si="17"/>
        <v/>
      </c>
      <c r="B247" s="75" t="str">
        <f t="shared" ref="B247:B277" si="18">B153</f>
        <v>02</v>
      </c>
      <c r="C247" s="249" t="str">
        <f t="shared" ref="C247:C277" si="19">CONCATENATE(C153)</f>
        <v>02_PC9_EV_13C6Glc_Ctl_ddmmmyy_UKy_TWMF_rep1</v>
      </c>
      <c r="D247" s="180"/>
      <c r="E247" s="389"/>
      <c r="F247" s="390"/>
      <c r="G247" s="389"/>
      <c r="H247" s="391"/>
      <c r="I247" s="244">
        <f t="shared" ref="I247:I277" si="20">SUM(E247,G247)</f>
        <v>0</v>
      </c>
      <c r="J247" s="244">
        <f t="shared" ref="J247:J277" si="21">SUM(F247,H247)</f>
        <v>0</v>
      </c>
      <c r="K247" s="244" t="e">
        <f t="shared" ref="K247:K277" si="22">I247/(SUM(I247:J247))</f>
        <v>#DIV/0!</v>
      </c>
      <c r="M247" s="391"/>
      <c r="N247" s="391"/>
    </row>
    <row r="248" spans="1:15">
      <c r="A248" s="75" t="str">
        <f t="shared" si="17"/>
        <v/>
      </c>
      <c r="B248" s="75" t="str">
        <f t="shared" si="18"/>
        <v>03</v>
      </c>
      <c r="C248" s="249" t="str">
        <f t="shared" si="19"/>
        <v>03_PC9_EV_13C6Glc_Ctl_ddmmmyy_UKy_TWMF_rep2</v>
      </c>
      <c r="D248" s="180"/>
      <c r="E248" s="389"/>
      <c r="F248" s="390"/>
      <c r="G248" s="389"/>
      <c r="H248" s="391"/>
      <c r="I248" s="244">
        <f t="shared" si="20"/>
        <v>0</v>
      </c>
      <c r="J248" s="244">
        <f t="shared" si="21"/>
        <v>0</v>
      </c>
      <c r="K248" s="244" t="e">
        <f t="shared" si="22"/>
        <v>#DIV/0!</v>
      </c>
      <c r="M248" s="391"/>
      <c r="N248" s="391"/>
    </row>
    <row r="249" spans="1:15">
      <c r="A249" s="75" t="str">
        <f t="shared" si="17"/>
        <v/>
      </c>
      <c r="B249" s="75" t="str">
        <f t="shared" si="18"/>
        <v>04</v>
      </c>
      <c r="C249" s="249" t="str">
        <f t="shared" si="19"/>
        <v>04_PC9_EV_13C6Glc_Ctl_ddmmmyy_UKy_TWMF_rep3</v>
      </c>
      <c r="D249" s="180"/>
      <c r="E249" s="389"/>
      <c r="F249" s="390"/>
      <c r="G249" s="389"/>
      <c r="H249" s="391"/>
      <c r="I249" s="244">
        <f t="shared" si="20"/>
        <v>0</v>
      </c>
      <c r="J249" s="244">
        <f t="shared" si="21"/>
        <v>0</v>
      </c>
      <c r="K249" s="244" t="e">
        <f t="shared" si="22"/>
        <v>#DIV/0!</v>
      </c>
      <c r="M249" s="391"/>
      <c r="N249" s="391"/>
    </row>
    <row r="250" spans="1:15">
      <c r="A250" s="75" t="str">
        <f t="shared" si="17"/>
        <v/>
      </c>
      <c r="B250" s="75" t="str">
        <f t="shared" si="18"/>
        <v>05</v>
      </c>
      <c r="C250" s="249" t="str">
        <f t="shared" si="19"/>
        <v>05_PC9_EV_13C6Glc_100ugWGP_ddmmmyy_UKy_TWMF_rep1</v>
      </c>
      <c r="D250" s="180"/>
      <c r="E250" s="389"/>
      <c r="F250" s="390"/>
      <c r="G250" s="389"/>
      <c r="H250" s="391"/>
      <c r="I250" s="244">
        <f t="shared" si="20"/>
        <v>0</v>
      </c>
      <c r="J250" s="244">
        <f t="shared" si="21"/>
        <v>0</v>
      </c>
      <c r="K250" s="244" t="e">
        <f t="shared" si="22"/>
        <v>#DIV/0!</v>
      </c>
      <c r="M250" s="391"/>
      <c r="N250" s="391"/>
    </row>
    <row r="251" spans="1:15">
      <c r="A251" s="75" t="str">
        <f t="shared" si="17"/>
        <v/>
      </c>
      <c r="B251" s="75" t="str">
        <f t="shared" si="18"/>
        <v>06</v>
      </c>
      <c r="C251" s="249" t="str">
        <f t="shared" si="19"/>
        <v>06_PC9_EV_13C6Glc_100ugWGP_ddmmmyy_UKy_TWMF_rep1</v>
      </c>
      <c r="D251" s="180"/>
      <c r="E251" s="389"/>
      <c r="F251" s="390"/>
      <c r="G251" s="389"/>
      <c r="H251" s="391"/>
      <c r="I251" s="244">
        <f t="shared" si="20"/>
        <v>0</v>
      </c>
      <c r="J251" s="244">
        <f t="shared" si="21"/>
        <v>0</v>
      </c>
      <c r="K251" s="244" t="e">
        <f t="shared" si="22"/>
        <v>#DIV/0!</v>
      </c>
      <c r="M251" s="391"/>
      <c r="N251" s="391"/>
    </row>
    <row r="252" spans="1:15">
      <c r="A252" s="75" t="str">
        <f t="shared" si="17"/>
        <v/>
      </c>
      <c r="B252" s="75" t="str">
        <f t="shared" si="18"/>
        <v>07</v>
      </c>
      <c r="C252" s="249" t="str">
        <f t="shared" si="19"/>
        <v>07_PC9_EV_13C6Glc_100ugWGP_ddmmmyy_UKy_TWMF_rep2</v>
      </c>
      <c r="D252" s="180"/>
      <c r="E252" s="389"/>
      <c r="F252" s="390"/>
      <c r="G252" s="389"/>
      <c r="H252" s="391"/>
      <c r="I252" s="244">
        <f t="shared" si="20"/>
        <v>0</v>
      </c>
      <c r="J252" s="244">
        <f t="shared" si="21"/>
        <v>0</v>
      </c>
      <c r="K252" s="244" t="e">
        <f t="shared" si="22"/>
        <v>#DIV/0!</v>
      </c>
      <c r="M252" s="391"/>
      <c r="N252" s="391"/>
    </row>
    <row r="253" spans="1:15">
      <c r="A253" s="75" t="str">
        <f t="shared" si="17"/>
        <v/>
      </c>
      <c r="B253" s="75" t="str">
        <f t="shared" si="18"/>
        <v>08</v>
      </c>
      <c r="C253" s="249" t="str">
        <f t="shared" si="19"/>
        <v>08_PC9_EV_unlbl_100ugWGP_ddmmmyy_UKy_TWMF_rep3</v>
      </c>
      <c r="D253" s="180"/>
      <c r="E253" s="389"/>
      <c r="F253" s="390"/>
      <c r="G253" s="389"/>
      <c r="H253" s="391"/>
      <c r="I253" s="244">
        <f t="shared" si="20"/>
        <v>0</v>
      </c>
      <c r="J253" s="244">
        <f t="shared" si="21"/>
        <v>0</v>
      </c>
      <c r="K253" s="244" t="e">
        <f t="shared" si="22"/>
        <v>#DIV/0!</v>
      </c>
      <c r="M253" s="391"/>
      <c r="N253" s="391"/>
    </row>
    <row r="254" spans="1:15">
      <c r="A254" s="75" t="str">
        <f t="shared" si="17"/>
        <v>#ignore</v>
      </c>
      <c r="B254" s="75" t="str">
        <f t="shared" si="18"/>
        <v>09</v>
      </c>
      <c r="C254" s="249" t="str">
        <f t="shared" si="19"/>
        <v>09___ddmmmyy_UKy_TWMF_rep</v>
      </c>
      <c r="D254" s="180"/>
      <c r="E254" s="389"/>
      <c r="F254" s="390"/>
      <c r="G254" s="389"/>
      <c r="H254" s="391"/>
      <c r="I254" s="244">
        <f t="shared" si="20"/>
        <v>0</v>
      </c>
      <c r="J254" s="244">
        <f t="shared" si="21"/>
        <v>0</v>
      </c>
      <c r="K254" s="244" t="e">
        <f t="shared" si="22"/>
        <v>#DIV/0!</v>
      </c>
      <c r="M254" s="391"/>
      <c r="N254" s="391"/>
    </row>
    <row r="255" spans="1:15">
      <c r="A255" s="75" t="str">
        <f t="shared" si="17"/>
        <v>#ignore</v>
      </c>
      <c r="B255" s="75" t="str">
        <f t="shared" si="18"/>
        <v>10</v>
      </c>
      <c r="C255" s="249" t="str">
        <f t="shared" si="19"/>
        <v>10___ddmmmyy_UKy_TWMF_rep</v>
      </c>
      <c r="D255" s="180"/>
      <c r="E255" s="389"/>
      <c r="F255" s="390"/>
      <c r="G255" s="389"/>
      <c r="H255" s="391"/>
      <c r="I255" s="244">
        <f t="shared" si="20"/>
        <v>0</v>
      </c>
      <c r="J255" s="244">
        <f t="shared" si="21"/>
        <v>0</v>
      </c>
      <c r="K255" s="244" t="e">
        <f t="shared" si="22"/>
        <v>#DIV/0!</v>
      </c>
      <c r="M255" s="391"/>
      <c r="N255" s="391"/>
    </row>
    <row r="256" spans="1:15">
      <c r="A256" s="75" t="str">
        <f t="shared" si="17"/>
        <v>#ignore</v>
      </c>
      <c r="B256" s="75" t="str">
        <f t="shared" si="18"/>
        <v>11</v>
      </c>
      <c r="C256" s="249" t="str">
        <f t="shared" si="19"/>
        <v>11___ddmmmyy_UKy_TWMF_rep</v>
      </c>
      <c r="D256" s="180"/>
      <c r="E256" s="389"/>
      <c r="F256" s="390"/>
      <c r="G256" s="389"/>
      <c r="H256" s="391"/>
      <c r="I256" s="244">
        <f t="shared" si="20"/>
        <v>0</v>
      </c>
      <c r="J256" s="244">
        <f t="shared" si="21"/>
        <v>0</v>
      </c>
      <c r="K256" s="244" t="e">
        <f t="shared" si="22"/>
        <v>#DIV/0!</v>
      </c>
      <c r="M256" s="391"/>
      <c r="N256" s="391"/>
    </row>
    <row r="257" spans="1:16">
      <c r="A257" s="75" t="str">
        <f t="shared" si="17"/>
        <v>#ignore</v>
      </c>
      <c r="B257" s="75" t="str">
        <f t="shared" si="18"/>
        <v>12</v>
      </c>
      <c r="C257" s="249" t="str">
        <f t="shared" si="19"/>
        <v>12___ddmmmyy_UKy_TWMF_rep</v>
      </c>
      <c r="D257" s="180"/>
      <c r="E257" s="389"/>
      <c r="F257" s="390"/>
      <c r="G257" s="389"/>
      <c r="H257" s="391"/>
      <c r="I257" s="244">
        <f t="shared" si="20"/>
        <v>0</v>
      </c>
      <c r="J257" s="244">
        <f t="shared" si="21"/>
        <v>0</v>
      </c>
      <c r="K257" s="244" t="e">
        <f t="shared" si="22"/>
        <v>#DIV/0!</v>
      </c>
      <c r="M257" s="391"/>
      <c r="N257" s="391"/>
    </row>
    <row r="258" spans="1:16">
      <c r="A258" s="75" t="str">
        <f t="shared" si="17"/>
        <v>#ignore</v>
      </c>
      <c r="B258" s="75" t="str">
        <f t="shared" si="18"/>
        <v>13</v>
      </c>
      <c r="C258" s="249" t="str">
        <f t="shared" si="19"/>
        <v>13___ddmmmyy_UKy_TWMF_rep</v>
      </c>
      <c r="D258" s="180"/>
      <c r="E258" s="389"/>
      <c r="F258" s="390"/>
      <c r="G258" s="389"/>
      <c r="H258" s="391"/>
      <c r="I258" s="244">
        <f t="shared" si="20"/>
        <v>0</v>
      </c>
      <c r="J258" s="244">
        <f t="shared" si="21"/>
        <v>0</v>
      </c>
      <c r="K258" s="244" t="e">
        <f t="shared" si="22"/>
        <v>#DIV/0!</v>
      </c>
      <c r="M258" s="391"/>
      <c r="N258" s="391"/>
    </row>
    <row r="259" spans="1:16">
      <c r="A259" s="75" t="str">
        <f t="shared" si="17"/>
        <v>#ignore</v>
      </c>
      <c r="B259" s="75" t="str">
        <f t="shared" si="18"/>
        <v>14</v>
      </c>
      <c r="C259" s="249" t="str">
        <f t="shared" si="19"/>
        <v>14___ddmmmyy_UKy_TWMF_rep</v>
      </c>
      <c r="D259" s="180"/>
      <c r="E259" s="389"/>
      <c r="F259" s="390"/>
      <c r="G259" s="389"/>
      <c r="H259" s="391"/>
      <c r="I259" s="244">
        <f t="shared" si="20"/>
        <v>0</v>
      </c>
      <c r="J259" s="244">
        <f t="shared" si="21"/>
        <v>0</v>
      </c>
      <c r="K259" s="244" t="e">
        <f t="shared" si="22"/>
        <v>#DIV/0!</v>
      </c>
      <c r="M259" s="391"/>
      <c r="N259" s="391"/>
    </row>
    <row r="260" spans="1:16">
      <c r="A260" s="75" t="str">
        <f t="shared" si="17"/>
        <v>#ignore</v>
      </c>
      <c r="B260" s="75" t="str">
        <f t="shared" si="18"/>
        <v>15</v>
      </c>
      <c r="C260" s="249" t="str">
        <f t="shared" si="19"/>
        <v>15___ddmmmyy_UKy_TWMF_rep</v>
      </c>
      <c r="D260" s="180"/>
      <c r="E260" s="389"/>
      <c r="F260" s="390"/>
      <c r="G260" s="389"/>
      <c r="H260" s="391"/>
      <c r="I260" s="244">
        <f t="shared" si="20"/>
        <v>0</v>
      </c>
      <c r="J260" s="244">
        <f t="shared" si="21"/>
        <v>0</v>
      </c>
      <c r="K260" s="244" t="e">
        <f t="shared" si="22"/>
        <v>#DIV/0!</v>
      </c>
      <c r="M260" s="391"/>
      <c r="N260" s="391"/>
    </row>
    <row r="261" spans="1:16">
      <c r="A261" s="75" t="str">
        <f t="shared" si="17"/>
        <v>#ignore</v>
      </c>
      <c r="B261" s="75" t="str">
        <f t="shared" si="18"/>
        <v>16</v>
      </c>
      <c r="C261" s="249" t="str">
        <f t="shared" si="19"/>
        <v>16___ddmmmyy_UKy_TWMF_rep</v>
      </c>
      <c r="D261" s="180"/>
      <c r="E261" s="389"/>
      <c r="F261" s="390"/>
      <c r="G261" s="389"/>
      <c r="H261" s="391"/>
      <c r="I261" s="244">
        <f t="shared" si="20"/>
        <v>0</v>
      </c>
      <c r="J261" s="244">
        <f t="shared" si="21"/>
        <v>0</v>
      </c>
      <c r="K261" s="244" t="e">
        <f t="shared" si="22"/>
        <v>#DIV/0!</v>
      </c>
      <c r="L261" s="181"/>
      <c r="M261" s="391"/>
      <c r="N261" s="391"/>
    </row>
    <row r="262" spans="1:16">
      <c r="A262" s="75" t="str">
        <f t="shared" si="17"/>
        <v>#ignore</v>
      </c>
      <c r="B262" s="75" t="str">
        <f t="shared" si="18"/>
        <v>17</v>
      </c>
      <c r="C262" s="249" t="str">
        <f t="shared" si="19"/>
        <v>17___ddmmmyy_UKy_TWMF_rep</v>
      </c>
      <c r="D262" s="180"/>
      <c r="E262" s="389"/>
      <c r="F262" s="390"/>
      <c r="G262" s="389"/>
      <c r="H262" s="391"/>
      <c r="I262" s="244">
        <f t="shared" si="20"/>
        <v>0</v>
      </c>
      <c r="J262" s="244">
        <f t="shared" si="21"/>
        <v>0</v>
      </c>
      <c r="K262" s="244" t="e">
        <f t="shared" si="22"/>
        <v>#DIV/0!</v>
      </c>
      <c r="L262" s="181"/>
      <c r="M262" s="391"/>
      <c r="N262" s="391"/>
    </row>
    <row r="263" spans="1:16">
      <c r="A263" s="75" t="str">
        <f t="shared" si="17"/>
        <v>#ignore</v>
      </c>
      <c r="B263" s="75" t="str">
        <f t="shared" si="18"/>
        <v>18</v>
      </c>
      <c r="C263" s="249" t="str">
        <f t="shared" si="19"/>
        <v>18___ddmmmyy_UKy_TWMF_rep</v>
      </c>
      <c r="D263" s="180"/>
      <c r="E263" s="389"/>
      <c r="F263" s="390"/>
      <c r="G263" s="389"/>
      <c r="H263" s="391"/>
      <c r="I263" s="244">
        <f t="shared" si="20"/>
        <v>0</v>
      </c>
      <c r="J263" s="244">
        <f t="shared" si="21"/>
        <v>0</v>
      </c>
      <c r="K263" s="244" t="e">
        <f t="shared" si="22"/>
        <v>#DIV/0!</v>
      </c>
      <c r="M263" s="391"/>
      <c r="N263" s="391"/>
    </row>
    <row r="264" spans="1:16">
      <c r="A264" s="75" t="str">
        <f t="shared" si="17"/>
        <v>#ignore</v>
      </c>
      <c r="B264" s="75" t="str">
        <f t="shared" si="18"/>
        <v>19</v>
      </c>
      <c r="C264" s="249" t="str">
        <f t="shared" si="19"/>
        <v>19___ddmmmyy_UKy_TWMF_rep</v>
      </c>
      <c r="D264" s="180"/>
      <c r="E264" s="389"/>
      <c r="F264" s="390"/>
      <c r="G264" s="389"/>
      <c r="H264" s="391"/>
      <c r="I264" s="244">
        <f t="shared" si="20"/>
        <v>0</v>
      </c>
      <c r="J264" s="244">
        <f t="shared" si="21"/>
        <v>0</v>
      </c>
      <c r="K264" s="244" t="e">
        <f t="shared" si="22"/>
        <v>#DIV/0!</v>
      </c>
      <c r="M264" s="391"/>
      <c r="N264" s="391"/>
    </row>
    <row r="265" spans="1:16">
      <c r="A265" s="75" t="str">
        <f t="shared" si="17"/>
        <v>#ignore</v>
      </c>
      <c r="B265" s="75" t="str">
        <f t="shared" si="18"/>
        <v>20</v>
      </c>
      <c r="C265" s="249" t="str">
        <f t="shared" si="19"/>
        <v>20___ddmmmyy_UKy_TWMF_rep</v>
      </c>
      <c r="D265" s="180"/>
      <c r="E265" s="389"/>
      <c r="F265" s="390"/>
      <c r="G265" s="389"/>
      <c r="H265" s="391"/>
      <c r="I265" s="244">
        <f t="shared" si="20"/>
        <v>0</v>
      </c>
      <c r="J265" s="244">
        <f t="shared" si="21"/>
        <v>0</v>
      </c>
      <c r="K265" s="244" t="e">
        <f t="shared" si="22"/>
        <v>#DIV/0!</v>
      </c>
      <c r="M265" s="391"/>
      <c r="N265" s="391"/>
    </row>
    <row r="266" spans="1:16">
      <c r="A266" s="75" t="str">
        <f t="shared" si="17"/>
        <v>#ignore</v>
      </c>
      <c r="B266" s="75" t="str">
        <f t="shared" si="18"/>
        <v>21</v>
      </c>
      <c r="C266" s="249" t="str">
        <f t="shared" si="19"/>
        <v>21___ddmmmyy_UKy_TWMF_rep</v>
      </c>
      <c r="D266" s="180"/>
      <c r="E266" s="389"/>
      <c r="F266" s="390"/>
      <c r="G266" s="389"/>
      <c r="H266" s="391"/>
      <c r="I266" s="244">
        <f t="shared" si="20"/>
        <v>0</v>
      </c>
      <c r="J266" s="244">
        <f t="shared" si="21"/>
        <v>0</v>
      </c>
      <c r="K266" s="244" t="e">
        <f t="shared" si="22"/>
        <v>#DIV/0!</v>
      </c>
      <c r="L266" s="181"/>
      <c r="M266" s="391"/>
      <c r="N266" s="391"/>
      <c r="O266" s="181"/>
      <c r="P266" s="181"/>
    </row>
    <row r="267" spans="1:16">
      <c r="A267" s="75" t="str">
        <f t="shared" si="17"/>
        <v>#ignore</v>
      </c>
      <c r="B267" s="75" t="str">
        <f t="shared" si="18"/>
        <v>22</v>
      </c>
      <c r="C267" s="249" t="str">
        <f t="shared" si="19"/>
        <v>22___ddmmmyy_UKy_TWMF_rep</v>
      </c>
      <c r="D267" s="180"/>
      <c r="E267" s="389"/>
      <c r="F267" s="390"/>
      <c r="G267" s="389"/>
      <c r="H267" s="391"/>
      <c r="I267" s="244">
        <f t="shared" si="20"/>
        <v>0</v>
      </c>
      <c r="J267" s="244">
        <f t="shared" si="21"/>
        <v>0</v>
      </c>
      <c r="K267" s="244" t="e">
        <f t="shared" si="22"/>
        <v>#DIV/0!</v>
      </c>
      <c r="M267" s="391"/>
      <c r="N267" s="391"/>
    </row>
    <row r="268" spans="1:16">
      <c r="A268" s="75" t="str">
        <f t="shared" si="17"/>
        <v>#ignore</v>
      </c>
      <c r="B268" s="75" t="str">
        <f t="shared" si="18"/>
        <v>23</v>
      </c>
      <c r="C268" s="249" t="str">
        <f t="shared" si="19"/>
        <v>23___ddmmmyy_UKy_TWMF_rep</v>
      </c>
      <c r="D268" s="180"/>
      <c r="E268" s="389"/>
      <c r="F268" s="390"/>
      <c r="G268" s="389"/>
      <c r="H268" s="391"/>
      <c r="I268" s="244">
        <f t="shared" si="20"/>
        <v>0</v>
      </c>
      <c r="J268" s="244">
        <f t="shared" si="21"/>
        <v>0</v>
      </c>
      <c r="K268" s="244" t="e">
        <f t="shared" si="22"/>
        <v>#DIV/0!</v>
      </c>
      <c r="M268" s="391"/>
      <c r="N268" s="391"/>
    </row>
    <row r="269" spans="1:16">
      <c r="A269" s="75" t="str">
        <f t="shared" si="17"/>
        <v>#ignore</v>
      </c>
      <c r="B269" s="75" t="str">
        <f t="shared" si="18"/>
        <v>24</v>
      </c>
      <c r="C269" s="249" t="str">
        <f t="shared" si="19"/>
        <v>24___ddmmmyy_UKy_TWMF_rep</v>
      </c>
      <c r="D269" s="180"/>
      <c r="E269" s="389"/>
      <c r="F269" s="390"/>
      <c r="G269" s="389"/>
      <c r="H269" s="391"/>
      <c r="I269" s="244">
        <f t="shared" si="20"/>
        <v>0</v>
      </c>
      <c r="J269" s="244">
        <f t="shared" si="21"/>
        <v>0</v>
      </c>
      <c r="K269" s="244" t="e">
        <f t="shared" si="22"/>
        <v>#DIV/0!</v>
      </c>
      <c r="M269" s="391"/>
      <c r="N269" s="391"/>
    </row>
    <row r="270" spans="1:16">
      <c r="A270" s="75" t="str">
        <f t="shared" si="17"/>
        <v>#ignore</v>
      </c>
      <c r="B270" s="75" t="str">
        <f t="shared" si="18"/>
        <v>25</v>
      </c>
      <c r="C270" s="249" t="str">
        <f t="shared" si="19"/>
        <v>25___ddmmmyy_UKy_TWMF_rep</v>
      </c>
      <c r="D270" s="180"/>
      <c r="E270" s="389"/>
      <c r="F270" s="390"/>
      <c r="G270" s="389"/>
      <c r="H270" s="391"/>
      <c r="I270" s="244">
        <f t="shared" si="20"/>
        <v>0</v>
      </c>
      <c r="J270" s="244">
        <f t="shared" si="21"/>
        <v>0</v>
      </c>
      <c r="K270" s="244" t="e">
        <f t="shared" si="22"/>
        <v>#DIV/0!</v>
      </c>
      <c r="M270" s="391"/>
      <c r="N270" s="391"/>
    </row>
    <row r="271" spans="1:16">
      <c r="A271" s="75" t="str">
        <f t="shared" si="17"/>
        <v>#ignore</v>
      </c>
      <c r="B271" s="75" t="str">
        <f t="shared" si="18"/>
        <v>26</v>
      </c>
      <c r="C271" s="249" t="str">
        <f t="shared" si="19"/>
        <v>26___ddmmmyy_UKy_TWMF_rep</v>
      </c>
      <c r="D271" s="180"/>
      <c r="E271" s="389"/>
      <c r="F271" s="390"/>
      <c r="G271" s="389"/>
      <c r="H271" s="391"/>
      <c r="I271" s="244">
        <f t="shared" si="20"/>
        <v>0</v>
      </c>
      <c r="J271" s="244">
        <f t="shared" si="21"/>
        <v>0</v>
      </c>
      <c r="K271" s="244" t="e">
        <f t="shared" si="22"/>
        <v>#DIV/0!</v>
      </c>
      <c r="M271" s="391"/>
      <c r="N271" s="391"/>
    </row>
    <row r="272" spans="1:16">
      <c r="A272" s="75" t="str">
        <f t="shared" si="17"/>
        <v>#ignore</v>
      </c>
      <c r="B272" s="75" t="str">
        <f t="shared" si="18"/>
        <v>27</v>
      </c>
      <c r="C272" s="249" t="str">
        <f t="shared" si="19"/>
        <v>27___ddmmmyy_UKy_TWMF_rep</v>
      </c>
      <c r="D272" s="180"/>
      <c r="E272" s="389"/>
      <c r="F272" s="390"/>
      <c r="G272" s="389"/>
      <c r="H272" s="391"/>
      <c r="I272" s="244">
        <f t="shared" si="20"/>
        <v>0</v>
      </c>
      <c r="J272" s="244">
        <f t="shared" si="21"/>
        <v>0</v>
      </c>
      <c r="K272" s="244" t="e">
        <f t="shared" si="22"/>
        <v>#DIV/0!</v>
      </c>
      <c r="M272" s="391"/>
      <c r="N272" s="391"/>
    </row>
    <row r="273" spans="1:14">
      <c r="A273" s="75" t="str">
        <f t="shared" si="17"/>
        <v>#ignore</v>
      </c>
      <c r="B273" s="75" t="str">
        <f t="shared" si="18"/>
        <v>28</v>
      </c>
      <c r="C273" s="249" t="str">
        <f t="shared" si="19"/>
        <v>28___ddmmmyy_UKy_TWMF_rep</v>
      </c>
      <c r="D273" s="180"/>
      <c r="E273" s="389"/>
      <c r="F273" s="390"/>
      <c r="G273" s="389"/>
      <c r="H273" s="391"/>
      <c r="I273" s="244">
        <f t="shared" si="20"/>
        <v>0</v>
      </c>
      <c r="J273" s="244">
        <f t="shared" si="21"/>
        <v>0</v>
      </c>
      <c r="K273" s="244" t="e">
        <f t="shared" si="22"/>
        <v>#DIV/0!</v>
      </c>
      <c r="M273" s="391"/>
      <c r="N273" s="391"/>
    </row>
    <row r="274" spans="1:14">
      <c r="A274" s="75" t="str">
        <f t="shared" si="17"/>
        <v>#ignore</v>
      </c>
      <c r="B274" s="75" t="str">
        <f t="shared" si="18"/>
        <v>29</v>
      </c>
      <c r="C274" s="249" t="str">
        <f t="shared" si="19"/>
        <v>29___ddmmmyy_UKy_TWMF_rep</v>
      </c>
      <c r="D274" s="180"/>
      <c r="E274" s="389"/>
      <c r="F274" s="390"/>
      <c r="G274" s="389"/>
      <c r="H274" s="391"/>
      <c r="I274" s="244">
        <f t="shared" si="20"/>
        <v>0</v>
      </c>
      <c r="J274" s="244">
        <f t="shared" si="21"/>
        <v>0</v>
      </c>
      <c r="K274" s="244" t="e">
        <f t="shared" si="22"/>
        <v>#DIV/0!</v>
      </c>
      <c r="M274" s="391"/>
      <c r="N274" s="391"/>
    </row>
    <row r="275" spans="1:14">
      <c r="A275" s="75" t="str">
        <f t="shared" si="17"/>
        <v>#ignore</v>
      </c>
      <c r="B275" s="75" t="str">
        <f t="shared" si="18"/>
        <v>30</v>
      </c>
      <c r="C275" s="249" t="str">
        <f t="shared" si="19"/>
        <v>30___ddmmmyy_UKy_TWMF_rep</v>
      </c>
      <c r="D275" s="180"/>
      <c r="E275" s="389"/>
      <c r="F275" s="390"/>
      <c r="G275" s="389"/>
      <c r="H275" s="391"/>
      <c r="I275" s="244">
        <f t="shared" si="20"/>
        <v>0</v>
      </c>
      <c r="J275" s="244">
        <f t="shared" si="21"/>
        <v>0</v>
      </c>
      <c r="K275" s="244" t="e">
        <f t="shared" si="22"/>
        <v>#DIV/0!</v>
      </c>
      <c r="M275" s="391"/>
      <c r="N275" s="391"/>
    </row>
    <row r="276" spans="1:14">
      <c r="A276" s="75" t="str">
        <f t="shared" si="17"/>
        <v>#ignore</v>
      </c>
      <c r="B276" s="75" t="str">
        <f t="shared" si="18"/>
        <v>31</v>
      </c>
      <c r="C276" s="249" t="str">
        <f t="shared" si="19"/>
        <v>31___ddmmmyy_UKy_TWMF_rep</v>
      </c>
      <c r="D276" s="180"/>
      <c r="E276" s="389"/>
      <c r="F276" s="390"/>
      <c r="G276" s="389"/>
      <c r="H276" s="391"/>
      <c r="I276" s="244">
        <f t="shared" si="20"/>
        <v>0</v>
      </c>
      <c r="J276" s="244">
        <f t="shared" si="21"/>
        <v>0</v>
      </c>
      <c r="K276" s="244" t="e">
        <f t="shared" si="22"/>
        <v>#DIV/0!</v>
      </c>
      <c r="M276" s="391"/>
      <c r="N276" s="391"/>
    </row>
    <row r="277" spans="1:14">
      <c r="A277" s="75" t="str">
        <f t="shared" si="17"/>
        <v>#ignore</v>
      </c>
      <c r="B277" s="75" t="str">
        <f t="shared" si="18"/>
        <v>32</v>
      </c>
      <c r="C277" s="249" t="str">
        <f t="shared" si="19"/>
        <v>32___ddmmmyy_UKy_TWMF_rep</v>
      </c>
      <c r="D277" s="180"/>
      <c r="E277" s="389"/>
      <c r="F277" s="390"/>
      <c r="G277" s="389"/>
      <c r="H277" s="391"/>
      <c r="I277" s="244">
        <f t="shared" si="20"/>
        <v>0</v>
      </c>
      <c r="J277" s="244">
        <f t="shared" si="21"/>
        <v>0</v>
      </c>
      <c r="K277" s="244" t="e">
        <f t="shared" si="22"/>
        <v>#DIV/0!</v>
      </c>
      <c r="M277" s="391"/>
      <c r="N277" s="391"/>
    </row>
    <row r="278" spans="1:14">
      <c r="B278" s="128"/>
      <c r="C278" s="172"/>
      <c r="D278" s="182"/>
      <c r="E278" s="148"/>
      <c r="F278" s="128"/>
      <c r="H278" s="84"/>
      <c r="I278" s="84"/>
    </row>
    <row r="279" spans="1:14" s="158" customFormat="1" ht="21">
      <c r="B279" s="183" t="s">
        <v>440</v>
      </c>
      <c r="C279" s="184"/>
      <c r="D279" s="185"/>
      <c r="E279" s="186"/>
      <c r="F279" s="174"/>
      <c r="H279" s="187"/>
      <c r="I279" s="187"/>
    </row>
    <row r="280" spans="1:14">
      <c r="B280" s="137" t="s">
        <v>93</v>
      </c>
      <c r="C280" s="138"/>
    </row>
    <row r="281" spans="1:14">
      <c r="B281" s="137" t="s">
        <v>94</v>
      </c>
      <c r="C281" s="115"/>
    </row>
    <row r="282" spans="1:14">
      <c r="B282" s="137"/>
      <c r="C282" s="110"/>
    </row>
    <row r="283" spans="1:14">
      <c r="B283" s="110" t="s">
        <v>95</v>
      </c>
      <c r="C283" s="110"/>
      <c r="D283" s="188"/>
    </row>
    <row r="284" spans="1:14">
      <c r="A284" s="75" t="s">
        <v>0</v>
      </c>
      <c r="B284" s="128" t="s">
        <v>19</v>
      </c>
      <c r="C284" s="75" t="s">
        <v>29</v>
      </c>
      <c r="D284" s="140" t="s">
        <v>21</v>
      </c>
      <c r="E284" s="141" t="s">
        <v>22</v>
      </c>
    </row>
    <row r="285" spans="1:14">
      <c r="B285" s="75" t="s">
        <v>37</v>
      </c>
      <c r="C285" s="75" t="s">
        <v>30</v>
      </c>
      <c r="D285" s="189" t="s">
        <v>38</v>
      </c>
      <c r="E285" s="177" t="s">
        <v>226</v>
      </c>
    </row>
    <row r="286" spans="1:14">
      <c r="B286" s="75" t="s">
        <v>39</v>
      </c>
      <c r="C286" s="75" t="s">
        <v>30</v>
      </c>
      <c r="D286" s="140" t="s">
        <v>40</v>
      </c>
      <c r="E286" s="177" t="s">
        <v>41</v>
      </c>
    </row>
    <row r="287" spans="1:14">
      <c r="B287" s="75" t="s">
        <v>238</v>
      </c>
      <c r="C287" s="75" t="s">
        <v>30</v>
      </c>
      <c r="D287" s="75" t="s">
        <v>396</v>
      </c>
      <c r="E287" s="115" t="s">
        <v>71</v>
      </c>
    </row>
    <row r="289" spans="1:34">
      <c r="A289" s="84" t="s">
        <v>0</v>
      </c>
      <c r="B289" s="84" t="s">
        <v>19</v>
      </c>
      <c r="C289" s="75" t="s">
        <v>224</v>
      </c>
      <c r="D289" s="75" t="s">
        <v>20</v>
      </c>
      <c r="E289" s="120" t="s">
        <v>231</v>
      </c>
      <c r="F289" s="120" t="s">
        <v>230</v>
      </c>
      <c r="G289" s="116"/>
      <c r="H289" s="116"/>
      <c r="I289" s="116"/>
    </row>
    <row r="290" spans="1:34">
      <c r="A290" s="84"/>
      <c r="B290" s="84" t="s">
        <v>240</v>
      </c>
      <c r="C290" s="120" t="s">
        <v>242</v>
      </c>
      <c r="D290" s="120" t="s">
        <v>232</v>
      </c>
      <c r="E290" s="115"/>
      <c r="F290" s="115"/>
      <c r="G290" s="116"/>
      <c r="H290" s="116"/>
      <c r="I290" s="116"/>
    </row>
    <row r="291" spans="1:34">
      <c r="A291" s="84"/>
      <c r="B291" s="84" t="s">
        <v>241</v>
      </c>
      <c r="C291" s="120" t="s">
        <v>242</v>
      </c>
      <c r="D291" s="120" t="s">
        <v>232</v>
      </c>
      <c r="E291" s="115"/>
      <c r="F291" s="115"/>
      <c r="G291" s="116"/>
      <c r="H291" s="116"/>
      <c r="I291" s="116"/>
    </row>
    <row r="292" spans="1:34">
      <c r="A292" s="84"/>
      <c r="B292" s="84" t="s">
        <v>243</v>
      </c>
      <c r="C292" s="120" t="s">
        <v>242</v>
      </c>
      <c r="D292" s="120" t="s">
        <v>232</v>
      </c>
      <c r="E292" s="115"/>
      <c r="F292" s="115"/>
      <c r="G292" s="116"/>
      <c r="H292" s="116"/>
      <c r="I292" s="116"/>
    </row>
    <row r="293" spans="1:34">
      <c r="A293" s="84"/>
      <c r="B293" s="84" t="s">
        <v>244</v>
      </c>
      <c r="C293" s="120" t="s">
        <v>242</v>
      </c>
      <c r="D293" s="120" t="s">
        <v>232</v>
      </c>
      <c r="E293" s="115"/>
      <c r="F293" s="115"/>
      <c r="G293" s="116"/>
      <c r="H293" s="116"/>
      <c r="I293" s="116"/>
    </row>
    <row r="295" spans="1:34" ht="47.1" customHeight="1">
      <c r="A295" s="75" t="s">
        <v>0</v>
      </c>
      <c r="B295" s="190"/>
      <c r="C295" s="128" t="s">
        <v>31</v>
      </c>
      <c r="G295" s="165" t="s">
        <v>494</v>
      </c>
      <c r="H295" s="75" t="s">
        <v>236</v>
      </c>
      <c r="I295" s="261" t="s">
        <v>476</v>
      </c>
      <c r="J295" s="165" t="s">
        <v>495</v>
      </c>
      <c r="K295" s="75" t="s">
        <v>236</v>
      </c>
      <c r="L295" s="261" t="s">
        <v>476</v>
      </c>
      <c r="M295" s="165" t="s">
        <v>496</v>
      </c>
      <c r="N295" s="75" t="s">
        <v>236</v>
      </c>
      <c r="O295" s="261" t="s">
        <v>476</v>
      </c>
      <c r="P295" s="165" t="s">
        <v>497</v>
      </c>
      <c r="Q295" s="75" t="s">
        <v>236</v>
      </c>
      <c r="R295" s="261" t="s">
        <v>476</v>
      </c>
      <c r="S295" s="165" t="s">
        <v>498</v>
      </c>
      <c r="T295" s="75" t="s">
        <v>236</v>
      </c>
      <c r="U295" s="261" t="s">
        <v>476</v>
      </c>
      <c r="V295" s="165" t="s">
        <v>499</v>
      </c>
      <c r="W295" s="75" t="s">
        <v>236</v>
      </c>
      <c r="X295" s="261" t="s">
        <v>476</v>
      </c>
      <c r="Y295" s="165" t="s">
        <v>500</v>
      </c>
      <c r="Z295" s="75" t="s">
        <v>236</v>
      </c>
      <c r="AA295" s="261" t="s">
        <v>476</v>
      </c>
    </row>
    <row r="296" spans="1:34" ht="31.5">
      <c r="A296" s="75" t="s">
        <v>2</v>
      </c>
      <c r="B296" s="128" t="s">
        <v>26</v>
      </c>
      <c r="C296" s="179" t="s">
        <v>225</v>
      </c>
      <c r="D296" s="128" t="s">
        <v>42</v>
      </c>
      <c r="E296" s="128" t="s">
        <v>43</v>
      </c>
      <c r="F296" s="128" t="s">
        <v>44</v>
      </c>
      <c r="G296" s="128" t="s">
        <v>45</v>
      </c>
      <c r="H296" s="75" t="s">
        <v>239</v>
      </c>
      <c r="I296" s="261" t="s">
        <v>475</v>
      </c>
      <c r="J296" s="128" t="s">
        <v>46</v>
      </c>
      <c r="K296" s="75" t="s">
        <v>239</v>
      </c>
      <c r="L296" s="261" t="s">
        <v>475</v>
      </c>
      <c r="M296" s="128" t="s">
        <v>251</v>
      </c>
      <c r="N296" s="75" t="s">
        <v>239</v>
      </c>
      <c r="O296" s="261" t="s">
        <v>475</v>
      </c>
      <c r="P296" s="128" t="s">
        <v>252</v>
      </c>
      <c r="Q296" s="75" t="s">
        <v>239</v>
      </c>
      <c r="R296" s="261" t="s">
        <v>475</v>
      </c>
      <c r="S296" s="128" t="s">
        <v>253</v>
      </c>
      <c r="T296" s="75" t="s">
        <v>239</v>
      </c>
      <c r="U296" s="261" t="s">
        <v>475</v>
      </c>
      <c r="V296" s="128" t="s">
        <v>47</v>
      </c>
      <c r="W296" s="75" t="s">
        <v>239</v>
      </c>
      <c r="X296" s="261" t="s">
        <v>475</v>
      </c>
      <c r="Y296" s="128" t="s">
        <v>48</v>
      </c>
      <c r="Z296" s="75" t="s">
        <v>239</v>
      </c>
      <c r="AA296" s="261" t="s">
        <v>475</v>
      </c>
      <c r="AB296" s="128" t="s">
        <v>96</v>
      </c>
      <c r="AC296" s="128" t="s">
        <v>97</v>
      </c>
      <c r="AD296" s="75" t="s">
        <v>35</v>
      </c>
      <c r="AF296" s="191" t="s">
        <v>463</v>
      </c>
      <c r="AG296" s="191" t="s">
        <v>464</v>
      </c>
      <c r="AH296" s="191" t="s">
        <v>465</v>
      </c>
    </row>
    <row r="297" spans="1:34">
      <c r="A297" s="75" t="str">
        <f t="shared" ref="A297:A328" si="23">IF(A201="#ignore","#ignore","")</f>
        <v/>
      </c>
      <c r="B297" s="75" t="str">
        <f t="shared" ref="B297:B328" si="24">B152</f>
        <v>01</v>
      </c>
      <c r="C297" s="249" t="str">
        <f t="shared" ref="C297:C328" si="25">CONCATENATE(C152,"-quench")</f>
        <v>01_PC9_EV_unlbl_Ctl_ddmmmyy_UKy_TWMF_rep1-quench</v>
      </c>
      <c r="D297" s="192"/>
      <c r="E297" s="192"/>
      <c r="F297" s="251">
        <f>E297-D297</f>
        <v>0</v>
      </c>
      <c r="G297" s="193"/>
      <c r="H297" s="75" t="s">
        <v>241</v>
      </c>
      <c r="J297" s="193"/>
      <c r="K297" s="75" t="s">
        <v>241</v>
      </c>
      <c r="M297" s="115"/>
      <c r="N297" s="191" t="s">
        <v>521</v>
      </c>
      <c r="P297" s="193"/>
      <c r="Q297" s="191" t="s">
        <v>520</v>
      </c>
      <c r="S297" s="193"/>
      <c r="T297" s="191" t="s">
        <v>520</v>
      </c>
      <c r="V297" s="193"/>
      <c r="W297" s="191" t="s">
        <v>519</v>
      </c>
      <c r="Y297" s="194"/>
      <c r="Z297" s="191" t="s">
        <v>519</v>
      </c>
      <c r="AB297" s="252" t="e">
        <f t="shared" ref="AB297:AB328" si="26">V297/F297</f>
        <v>#DIV/0!</v>
      </c>
      <c r="AC297" s="253" t="e">
        <f t="shared" ref="AC297:AC328" si="27">Y297/F297</f>
        <v>#DIV/0!</v>
      </c>
      <c r="AE297" s="75" t="str">
        <f>IF(A297="#ignore","",B297)</f>
        <v>01</v>
      </c>
      <c r="AF297" s="195">
        <f t="shared" ref="AF297:AF328" si="28">F297/16</f>
        <v>0</v>
      </c>
      <c r="AG297" s="195">
        <f t="shared" ref="AG297:AG328" si="29">F297/8</f>
        <v>0</v>
      </c>
      <c r="AH297" s="195">
        <f>(F297-(SUM(AF297*3,AG297*2)))/2</f>
        <v>0</v>
      </c>
    </row>
    <row r="298" spans="1:34">
      <c r="A298" s="75" t="str">
        <f t="shared" si="23"/>
        <v/>
      </c>
      <c r="B298" s="75" t="str">
        <f t="shared" si="24"/>
        <v>02</v>
      </c>
      <c r="C298" s="249" t="str">
        <f t="shared" si="25"/>
        <v>02_PC9_EV_13C6Glc_Ctl_ddmmmyy_UKy_TWMF_rep1-quench</v>
      </c>
      <c r="D298" s="192"/>
      <c r="E298" s="192"/>
      <c r="F298" s="251">
        <f t="shared" ref="F298:F328" si="30">E298-D298</f>
        <v>0</v>
      </c>
      <c r="G298" s="193"/>
      <c r="H298" s="75" t="s">
        <v>241</v>
      </c>
      <c r="J298" s="193"/>
      <c r="K298" s="75" t="s">
        <v>241</v>
      </c>
      <c r="M298" s="115"/>
      <c r="N298" s="191" t="s">
        <v>521</v>
      </c>
      <c r="P298" s="193"/>
      <c r="Q298" s="191" t="s">
        <v>520</v>
      </c>
      <c r="S298" s="193"/>
      <c r="T298" s="191" t="s">
        <v>520</v>
      </c>
      <c r="V298" s="193"/>
      <c r="W298" s="191" t="s">
        <v>519</v>
      </c>
      <c r="Y298" s="193"/>
      <c r="Z298" s="191" t="s">
        <v>519</v>
      </c>
      <c r="AB298" s="252" t="e">
        <f t="shared" si="26"/>
        <v>#DIV/0!</v>
      </c>
      <c r="AC298" s="253" t="e">
        <f t="shared" si="27"/>
        <v>#DIV/0!</v>
      </c>
      <c r="AE298" s="75" t="str">
        <f t="shared" ref="AE298:AE328" si="31">IF(A298="#ignore","",B298)</f>
        <v>02</v>
      </c>
      <c r="AF298" s="195">
        <f t="shared" si="28"/>
        <v>0</v>
      </c>
      <c r="AG298" s="195">
        <f t="shared" si="29"/>
        <v>0</v>
      </c>
      <c r="AH298" s="195">
        <f t="shared" ref="AH298:AH328" si="32">(F298-(SUM(AF298*3,AG298*2)))/2</f>
        <v>0</v>
      </c>
    </row>
    <row r="299" spans="1:34">
      <c r="A299" s="75" t="str">
        <f t="shared" si="23"/>
        <v/>
      </c>
      <c r="B299" s="75" t="str">
        <f t="shared" si="24"/>
        <v>03</v>
      </c>
      <c r="C299" s="249" t="str">
        <f t="shared" si="25"/>
        <v>03_PC9_EV_13C6Glc_Ctl_ddmmmyy_UKy_TWMF_rep2-quench</v>
      </c>
      <c r="D299" s="192"/>
      <c r="E299" s="192"/>
      <c r="F299" s="251">
        <f t="shared" si="30"/>
        <v>0</v>
      </c>
      <c r="G299" s="193"/>
      <c r="H299" s="75" t="s">
        <v>241</v>
      </c>
      <c r="J299" s="193"/>
      <c r="K299" s="75" t="s">
        <v>241</v>
      </c>
      <c r="M299" s="115"/>
      <c r="N299" s="191" t="s">
        <v>521</v>
      </c>
      <c r="P299" s="193"/>
      <c r="Q299" s="191" t="s">
        <v>520</v>
      </c>
      <c r="S299" s="193"/>
      <c r="T299" s="191" t="s">
        <v>520</v>
      </c>
      <c r="V299" s="193"/>
      <c r="W299" s="191" t="s">
        <v>519</v>
      </c>
      <c r="Y299" s="193"/>
      <c r="Z299" s="191" t="s">
        <v>519</v>
      </c>
      <c r="AB299" s="252" t="e">
        <f t="shared" si="26"/>
        <v>#DIV/0!</v>
      </c>
      <c r="AC299" s="253" t="e">
        <f t="shared" si="27"/>
        <v>#DIV/0!</v>
      </c>
      <c r="AE299" s="75" t="str">
        <f t="shared" si="31"/>
        <v>03</v>
      </c>
      <c r="AF299" s="195">
        <f t="shared" si="28"/>
        <v>0</v>
      </c>
      <c r="AG299" s="195">
        <f t="shared" si="29"/>
        <v>0</v>
      </c>
      <c r="AH299" s="195">
        <f t="shared" si="32"/>
        <v>0</v>
      </c>
    </row>
    <row r="300" spans="1:34">
      <c r="A300" s="75" t="str">
        <f t="shared" si="23"/>
        <v/>
      </c>
      <c r="B300" s="75" t="str">
        <f t="shared" si="24"/>
        <v>04</v>
      </c>
      <c r="C300" s="249" t="str">
        <f t="shared" si="25"/>
        <v>04_PC9_EV_13C6Glc_Ctl_ddmmmyy_UKy_TWMF_rep3-quench</v>
      </c>
      <c r="D300" s="192"/>
      <c r="E300" s="192"/>
      <c r="F300" s="251">
        <f t="shared" si="30"/>
        <v>0</v>
      </c>
      <c r="G300" s="193"/>
      <c r="H300" s="75" t="s">
        <v>241</v>
      </c>
      <c r="J300" s="193"/>
      <c r="K300" s="75" t="s">
        <v>241</v>
      </c>
      <c r="M300" s="115"/>
      <c r="N300" s="191" t="s">
        <v>521</v>
      </c>
      <c r="P300" s="193"/>
      <c r="Q300" s="191" t="s">
        <v>520</v>
      </c>
      <c r="S300" s="193"/>
      <c r="T300" s="191" t="s">
        <v>520</v>
      </c>
      <c r="V300" s="193"/>
      <c r="W300" s="191" t="s">
        <v>519</v>
      </c>
      <c r="Y300" s="193"/>
      <c r="Z300" s="191" t="s">
        <v>519</v>
      </c>
      <c r="AB300" s="252" t="e">
        <f t="shared" si="26"/>
        <v>#DIV/0!</v>
      </c>
      <c r="AC300" s="253" t="e">
        <f t="shared" si="27"/>
        <v>#DIV/0!</v>
      </c>
      <c r="AE300" s="75" t="str">
        <f t="shared" si="31"/>
        <v>04</v>
      </c>
      <c r="AF300" s="195">
        <f t="shared" si="28"/>
        <v>0</v>
      </c>
      <c r="AG300" s="195">
        <f t="shared" si="29"/>
        <v>0</v>
      </c>
      <c r="AH300" s="195">
        <f t="shared" si="32"/>
        <v>0</v>
      </c>
    </row>
    <row r="301" spans="1:34">
      <c r="A301" s="75" t="str">
        <f t="shared" si="23"/>
        <v/>
      </c>
      <c r="B301" s="75" t="str">
        <f t="shared" si="24"/>
        <v>05</v>
      </c>
      <c r="C301" s="249" t="str">
        <f t="shared" si="25"/>
        <v>05_PC9_EV_13C6Glc_100ugWGP_ddmmmyy_UKy_TWMF_rep1-quench</v>
      </c>
      <c r="D301" s="192"/>
      <c r="E301" s="192"/>
      <c r="F301" s="251">
        <f t="shared" si="30"/>
        <v>0</v>
      </c>
      <c r="G301" s="193"/>
      <c r="H301" s="75" t="s">
        <v>241</v>
      </c>
      <c r="J301" s="193"/>
      <c r="K301" s="75" t="s">
        <v>241</v>
      </c>
      <c r="M301" s="115"/>
      <c r="N301" s="191" t="s">
        <v>521</v>
      </c>
      <c r="P301" s="193"/>
      <c r="Q301" s="191" t="s">
        <v>520</v>
      </c>
      <c r="S301" s="193"/>
      <c r="T301" s="191" t="s">
        <v>520</v>
      </c>
      <c r="V301" s="193"/>
      <c r="W301" s="191" t="s">
        <v>519</v>
      </c>
      <c r="Y301" s="193"/>
      <c r="Z301" s="191" t="s">
        <v>519</v>
      </c>
      <c r="AB301" s="252" t="e">
        <f t="shared" si="26"/>
        <v>#DIV/0!</v>
      </c>
      <c r="AC301" s="253" t="e">
        <f t="shared" si="27"/>
        <v>#DIV/0!</v>
      </c>
      <c r="AE301" s="75" t="str">
        <f t="shared" si="31"/>
        <v>05</v>
      </c>
      <c r="AF301" s="195">
        <f t="shared" si="28"/>
        <v>0</v>
      </c>
      <c r="AG301" s="195">
        <f t="shared" si="29"/>
        <v>0</v>
      </c>
      <c r="AH301" s="195">
        <f t="shared" si="32"/>
        <v>0</v>
      </c>
    </row>
    <row r="302" spans="1:34">
      <c r="A302" s="75" t="str">
        <f t="shared" si="23"/>
        <v/>
      </c>
      <c r="B302" s="75" t="str">
        <f t="shared" si="24"/>
        <v>06</v>
      </c>
      <c r="C302" s="249" t="str">
        <f t="shared" si="25"/>
        <v>06_PC9_EV_13C6Glc_100ugWGP_ddmmmyy_UKy_TWMF_rep1-quench</v>
      </c>
      <c r="D302" s="192"/>
      <c r="E302" s="192"/>
      <c r="F302" s="251">
        <f t="shared" si="30"/>
        <v>0</v>
      </c>
      <c r="G302" s="193"/>
      <c r="H302" s="75" t="s">
        <v>241</v>
      </c>
      <c r="J302" s="193"/>
      <c r="K302" s="75" t="s">
        <v>241</v>
      </c>
      <c r="M302" s="115"/>
      <c r="N302" s="191" t="s">
        <v>521</v>
      </c>
      <c r="P302" s="193"/>
      <c r="Q302" s="191" t="s">
        <v>520</v>
      </c>
      <c r="S302" s="193"/>
      <c r="T302" s="191" t="s">
        <v>520</v>
      </c>
      <c r="V302" s="193"/>
      <c r="W302" s="191" t="s">
        <v>519</v>
      </c>
      <c r="Y302" s="193"/>
      <c r="Z302" s="191" t="s">
        <v>519</v>
      </c>
      <c r="AB302" s="252" t="e">
        <f t="shared" si="26"/>
        <v>#DIV/0!</v>
      </c>
      <c r="AC302" s="253" t="e">
        <f t="shared" si="27"/>
        <v>#DIV/0!</v>
      </c>
      <c r="AE302" s="75" t="str">
        <f t="shared" si="31"/>
        <v>06</v>
      </c>
      <c r="AF302" s="195">
        <f t="shared" si="28"/>
        <v>0</v>
      </c>
      <c r="AG302" s="195">
        <f t="shared" si="29"/>
        <v>0</v>
      </c>
      <c r="AH302" s="195">
        <f t="shared" si="32"/>
        <v>0</v>
      </c>
    </row>
    <row r="303" spans="1:34">
      <c r="A303" s="75" t="str">
        <f t="shared" si="23"/>
        <v/>
      </c>
      <c r="B303" s="75" t="str">
        <f t="shared" si="24"/>
        <v>07</v>
      </c>
      <c r="C303" s="249" t="str">
        <f t="shared" si="25"/>
        <v>07_PC9_EV_13C6Glc_100ugWGP_ddmmmyy_UKy_TWMF_rep2-quench</v>
      </c>
      <c r="D303" s="192"/>
      <c r="E303" s="192"/>
      <c r="F303" s="251">
        <f t="shared" si="30"/>
        <v>0</v>
      </c>
      <c r="G303" s="193"/>
      <c r="H303" s="75" t="s">
        <v>241</v>
      </c>
      <c r="J303" s="193"/>
      <c r="K303" s="75" t="s">
        <v>241</v>
      </c>
      <c r="M303" s="115"/>
      <c r="N303" s="191" t="s">
        <v>521</v>
      </c>
      <c r="P303" s="193"/>
      <c r="Q303" s="191" t="s">
        <v>520</v>
      </c>
      <c r="S303" s="193"/>
      <c r="T303" s="191" t="s">
        <v>520</v>
      </c>
      <c r="V303" s="115"/>
      <c r="W303" s="191" t="s">
        <v>519</v>
      </c>
      <c r="Y303" s="193"/>
      <c r="Z303" s="191" t="s">
        <v>519</v>
      </c>
      <c r="AB303" s="252" t="e">
        <f t="shared" si="26"/>
        <v>#DIV/0!</v>
      </c>
      <c r="AC303" s="253" t="e">
        <f t="shared" si="27"/>
        <v>#DIV/0!</v>
      </c>
      <c r="AE303" s="75" t="str">
        <f t="shared" si="31"/>
        <v>07</v>
      </c>
      <c r="AF303" s="195">
        <f t="shared" si="28"/>
        <v>0</v>
      </c>
      <c r="AG303" s="195">
        <f t="shared" si="29"/>
        <v>0</v>
      </c>
      <c r="AH303" s="195">
        <f t="shared" si="32"/>
        <v>0</v>
      </c>
    </row>
    <row r="304" spans="1:34">
      <c r="A304" s="75" t="str">
        <f t="shared" si="23"/>
        <v/>
      </c>
      <c r="B304" s="75" t="str">
        <f t="shared" si="24"/>
        <v>08</v>
      </c>
      <c r="C304" s="249" t="str">
        <f t="shared" si="25"/>
        <v>08_PC9_EV_unlbl_100ugWGP_ddmmmyy_UKy_TWMF_rep3-quench</v>
      </c>
      <c r="D304" s="192"/>
      <c r="E304" s="192"/>
      <c r="F304" s="251">
        <f t="shared" si="30"/>
        <v>0</v>
      </c>
      <c r="G304" s="193"/>
      <c r="H304" s="75" t="s">
        <v>241</v>
      </c>
      <c r="J304" s="193"/>
      <c r="K304" s="75" t="s">
        <v>241</v>
      </c>
      <c r="M304" s="115"/>
      <c r="N304" s="191" t="s">
        <v>521</v>
      </c>
      <c r="P304" s="193"/>
      <c r="Q304" s="191" t="s">
        <v>520</v>
      </c>
      <c r="S304" s="193"/>
      <c r="T304" s="191" t="s">
        <v>520</v>
      </c>
      <c r="V304" s="193"/>
      <c r="W304" s="191" t="s">
        <v>519</v>
      </c>
      <c r="Y304" s="193"/>
      <c r="Z304" s="191" t="s">
        <v>519</v>
      </c>
      <c r="AB304" s="252" t="e">
        <f t="shared" si="26"/>
        <v>#DIV/0!</v>
      </c>
      <c r="AC304" s="253" t="e">
        <f t="shared" si="27"/>
        <v>#DIV/0!</v>
      </c>
      <c r="AE304" s="75" t="str">
        <f t="shared" si="31"/>
        <v>08</v>
      </c>
      <c r="AF304" s="195">
        <f t="shared" si="28"/>
        <v>0</v>
      </c>
      <c r="AG304" s="195">
        <f t="shared" si="29"/>
        <v>0</v>
      </c>
      <c r="AH304" s="195">
        <f t="shared" si="32"/>
        <v>0</v>
      </c>
    </row>
    <row r="305" spans="1:34">
      <c r="A305" s="75" t="str">
        <f t="shared" si="23"/>
        <v>#ignore</v>
      </c>
      <c r="B305" s="75" t="str">
        <f t="shared" si="24"/>
        <v>09</v>
      </c>
      <c r="C305" s="249" t="str">
        <f t="shared" si="25"/>
        <v>09___ddmmmyy_UKy_TWMF_rep-quench</v>
      </c>
      <c r="D305" s="192"/>
      <c r="E305" s="192"/>
      <c r="F305" s="251">
        <f t="shared" si="30"/>
        <v>0</v>
      </c>
      <c r="G305" s="193"/>
      <c r="H305" s="75" t="s">
        <v>241</v>
      </c>
      <c r="J305" s="193"/>
      <c r="K305" s="75" t="s">
        <v>241</v>
      </c>
      <c r="M305" s="115"/>
      <c r="N305" s="191" t="s">
        <v>521</v>
      </c>
      <c r="P305" s="193"/>
      <c r="Q305" s="191" t="s">
        <v>520</v>
      </c>
      <c r="S305" s="193"/>
      <c r="T305" s="191" t="s">
        <v>520</v>
      </c>
      <c r="V305" s="193"/>
      <c r="W305" s="191" t="s">
        <v>519</v>
      </c>
      <c r="Y305" s="193"/>
      <c r="Z305" s="191" t="s">
        <v>519</v>
      </c>
      <c r="AB305" s="252" t="e">
        <f t="shared" si="26"/>
        <v>#DIV/0!</v>
      </c>
      <c r="AC305" s="253" t="e">
        <f t="shared" si="27"/>
        <v>#DIV/0!</v>
      </c>
      <c r="AD305" s="181"/>
      <c r="AE305" s="75" t="str">
        <f t="shared" si="31"/>
        <v/>
      </c>
      <c r="AF305" s="195">
        <f t="shared" si="28"/>
        <v>0</v>
      </c>
      <c r="AG305" s="195">
        <f t="shared" si="29"/>
        <v>0</v>
      </c>
      <c r="AH305" s="195">
        <f t="shared" si="32"/>
        <v>0</v>
      </c>
    </row>
    <row r="306" spans="1:34">
      <c r="A306" s="75" t="str">
        <f t="shared" si="23"/>
        <v>#ignore</v>
      </c>
      <c r="B306" s="75" t="str">
        <f t="shared" si="24"/>
        <v>10</v>
      </c>
      <c r="C306" s="249" t="str">
        <f t="shared" si="25"/>
        <v>10___ddmmmyy_UKy_TWMF_rep-quench</v>
      </c>
      <c r="D306" s="192"/>
      <c r="E306" s="192"/>
      <c r="F306" s="251">
        <f t="shared" si="30"/>
        <v>0</v>
      </c>
      <c r="G306" s="193"/>
      <c r="H306" s="75" t="s">
        <v>241</v>
      </c>
      <c r="J306" s="193"/>
      <c r="K306" s="75" t="s">
        <v>241</v>
      </c>
      <c r="M306" s="115"/>
      <c r="N306" s="191" t="s">
        <v>521</v>
      </c>
      <c r="P306" s="193"/>
      <c r="Q306" s="191" t="s">
        <v>520</v>
      </c>
      <c r="S306" s="193"/>
      <c r="T306" s="191" t="s">
        <v>520</v>
      </c>
      <c r="V306" s="193"/>
      <c r="W306" s="191" t="s">
        <v>519</v>
      </c>
      <c r="Y306" s="193"/>
      <c r="Z306" s="191" t="s">
        <v>519</v>
      </c>
      <c r="AB306" s="252" t="e">
        <f t="shared" si="26"/>
        <v>#DIV/0!</v>
      </c>
      <c r="AC306" s="253" t="e">
        <f t="shared" si="27"/>
        <v>#DIV/0!</v>
      </c>
      <c r="AE306" s="75" t="str">
        <f t="shared" si="31"/>
        <v/>
      </c>
      <c r="AF306" s="195">
        <f t="shared" si="28"/>
        <v>0</v>
      </c>
      <c r="AG306" s="195">
        <f t="shared" si="29"/>
        <v>0</v>
      </c>
      <c r="AH306" s="195">
        <f t="shared" si="32"/>
        <v>0</v>
      </c>
    </row>
    <row r="307" spans="1:34">
      <c r="A307" s="75" t="str">
        <f t="shared" si="23"/>
        <v>#ignore</v>
      </c>
      <c r="B307" s="75" t="str">
        <f t="shared" si="24"/>
        <v>11</v>
      </c>
      <c r="C307" s="249" t="str">
        <f t="shared" si="25"/>
        <v>11___ddmmmyy_UKy_TWMF_rep-quench</v>
      </c>
      <c r="D307" s="192"/>
      <c r="E307" s="192"/>
      <c r="F307" s="251">
        <f t="shared" si="30"/>
        <v>0</v>
      </c>
      <c r="G307" s="193"/>
      <c r="H307" s="75" t="s">
        <v>241</v>
      </c>
      <c r="J307" s="193"/>
      <c r="K307" s="75" t="s">
        <v>241</v>
      </c>
      <c r="M307" s="115"/>
      <c r="N307" s="191" t="s">
        <v>521</v>
      </c>
      <c r="P307" s="193"/>
      <c r="Q307" s="191" t="s">
        <v>520</v>
      </c>
      <c r="S307" s="193"/>
      <c r="T307" s="191" t="s">
        <v>520</v>
      </c>
      <c r="V307" s="193"/>
      <c r="W307" s="191" t="s">
        <v>519</v>
      </c>
      <c r="Y307" s="193"/>
      <c r="Z307" s="191" t="s">
        <v>519</v>
      </c>
      <c r="AB307" s="252" t="e">
        <f t="shared" si="26"/>
        <v>#DIV/0!</v>
      </c>
      <c r="AC307" s="253" t="e">
        <f t="shared" si="27"/>
        <v>#DIV/0!</v>
      </c>
      <c r="AE307" s="75" t="str">
        <f t="shared" si="31"/>
        <v/>
      </c>
      <c r="AF307" s="195">
        <f t="shared" si="28"/>
        <v>0</v>
      </c>
      <c r="AG307" s="195">
        <f t="shared" si="29"/>
        <v>0</v>
      </c>
      <c r="AH307" s="195">
        <f t="shared" si="32"/>
        <v>0</v>
      </c>
    </row>
    <row r="308" spans="1:34">
      <c r="A308" s="75" t="str">
        <f t="shared" si="23"/>
        <v>#ignore</v>
      </c>
      <c r="B308" s="75" t="str">
        <f t="shared" si="24"/>
        <v>12</v>
      </c>
      <c r="C308" s="249" t="str">
        <f t="shared" si="25"/>
        <v>12___ddmmmyy_UKy_TWMF_rep-quench</v>
      </c>
      <c r="D308" s="192"/>
      <c r="E308" s="192"/>
      <c r="F308" s="251">
        <f t="shared" si="30"/>
        <v>0</v>
      </c>
      <c r="G308" s="193"/>
      <c r="H308" s="75" t="s">
        <v>241</v>
      </c>
      <c r="J308" s="193"/>
      <c r="K308" s="75" t="s">
        <v>241</v>
      </c>
      <c r="M308" s="115"/>
      <c r="N308" s="191" t="s">
        <v>521</v>
      </c>
      <c r="P308" s="193"/>
      <c r="Q308" s="191" t="s">
        <v>520</v>
      </c>
      <c r="S308" s="193"/>
      <c r="T308" s="191" t="s">
        <v>520</v>
      </c>
      <c r="V308" s="193"/>
      <c r="W308" s="191" t="s">
        <v>519</v>
      </c>
      <c r="Y308" s="193"/>
      <c r="Z308" s="191" t="s">
        <v>519</v>
      </c>
      <c r="AB308" s="252" t="e">
        <f t="shared" si="26"/>
        <v>#DIV/0!</v>
      </c>
      <c r="AC308" s="253" t="e">
        <f t="shared" si="27"/>
        <v>#DIV/0!</v>
      </c>
      <c r="AE308" s="75" t="str">
        <f t="shared" si="31"/>
        <v/>
      </c>
      <c r="AF308" s="195">
        <f t="shared" si="28"/>
        <v>0</v>
      </c>
      <c r="AG308" s="195">
        <f t="shared" si="29"/>
        <v>0</v>
      </c>
      <c r="AH308" s="195">
        <f t="shared" si="32"/>
        <v>0</v>
      </c>
    </row>
    <row r="309" spans="1:34">
      <c r="A309" s="75" t="str">
        <f t="shared" si="23"/>
        <v>#ignore</v>
      </c>
      <c r="B309" s="75" t="str">
        <f t="shared" si="24"/>
        <v>13</v>
      </c>
      <c r="C309" s="249" t="str">
        <f t="shared" si="25"/>
        <v>13___ddmmmyy_UKy_TWMF_rep-quench</v>
      </c>
      <c r="D309" s="192"/>
      <c r="E309" s="192"/>
      <c r="F309" s="251">
        <f t="shared" si="30"/>
        <v>0</v>
      </c>
      <c r="G309" s="193"/>
      <c r="H309" s="75" t="s">
        <v>241</v>
      </c>
      <c r="J309" s="193"/>
      <c r="K309" s="75" t="s">
        <v>241</v>
      </c>
      <c r="M309" s="115"/>
      <c r="N309" s="191" t="s">
        <v>521</v>
      </c>
      <c r="P309" s="193"/>
      <c r="Q309" s="191" t="s">
        <v>520</v>
      </c>
      <c r="S309" s="193"/>
      <c r="T309" s="191" t="s">
        <v>520</v>
      </c>
      <c r="V309" s="193"/>
      <c r="W309" s="191" t="s">
        <v>519</v>
      </c>
      <c r="Y309" s="193"/>
      <c r="Z309" s="191" t="s">
        <v>519</v>
      </c>
      <c r="AB309" s="252" t="e">
        <f t="shared" si="26"/>
        <v>#DIV/0!</v>
      </c>
      <c r="AC309" s="253" t="e">
        <f t="shared" si="27"/>
        <v>#DIV/0!</v>
      </c>
      <c r="AE309" s="75" t="str">
        <f t="shared" si="31"/>
        <v/>
      </c>
      <c r="AF309" s="195">
        <f t="shared" si="28"/>
        <v>0</v>
      </c>
      <c r="AG309" s="195">
        <f t="shared" si="29"/>
        <v>0</v>
      </c>
      <c r="AH309" s="195">
        <f t="shared" si="32"/>
        <v>0</v>
      </c>
    </row>
    <row r="310" spans="1:34">
      <c r="A310" s="75" t="str">
        <f t="shared" si="23"/>
        <v>#ignore</v>
      </c>
      <c r="B310" s="75" t="str">
        <f t="shared" si="24"/>
        <v>14</v>
      </c>
      <c r="C310" s="249" t="str">
        <f t="shared" si="25"/>
        <v>14___ddmmmyy_UKy_TWMF_rep-quench</v>
      </c>
      <c r="D310" s="192"/>
      <c r="E310" s="192"/>
      <c r="F310" s="251">
        <f t="shared" si="30"/>
        <v>0</v>
      </c>
      <c r="G310" s="193"/>
      <c r="H310" s="75" t="s">
        <v>241</v>
      </c>
      <c r="J310" s="193"/>
      <c r="K310" s="75" t="s">
        <v>241</v>
      </c>
      <c r="M310" s="115"/>
      <c r="N310" s="191" t="s">
        <v>521</v>
      </c>
      <c r="P310" s="193"/>
      <c r="Q310" s="191" t="s">
        <v>520</v>
      </c>
      <c r="S310" s="193"/>
      <c r="T310" s="191" t="s">
        <v>520</v>
      </c>
      <c r="V310" s="193"/>
      <c r="W310" s="191" t="s">
        <v>519</v>
      </c>
      <c r="Y310" s="193"/>
      <c r="Z310" s="191" t="s">
        <v>519</v>
      </c>
      <c r="AB310" s="252" t="e">
        <f t="shared" si="26"/>
        <v>#DIV/0!</v>
      </c>
      <c r="AC310" s="253" t="e">
        <f t="shared" si="27"/>
        <v>#DIV/0!</v>
      </c>
      <c r="AE310" s="75" t="str">
        <f t="shared" si="31"/>
        <v/>
      </c>
      <c r="AF310" s="195">
        <f t="shared" si="28"/>
        <v>0</v>
      </c>
      <c r="AG310" s="195">
        <f t="shared" si="29"/>
        <v>0</v>
      </c>
      <c r="AH310" s="195">
        <f t="shared" si="32"/>
        <v>0</v>
      </c>
    </row>
    <row r="311" spans="1:34">
      <c r="A311" s="75" t="str">
        <f t="shared" si="23"/>
        <v>#ignore</v>
      </c>
      <c r="B311" s="75" t="str">
        <f t="shared" si="24"/>
        <v>15</v>
      </c>
      <c r="C311" s="249" t="str">
        <f t="shared" si="25"/>
        <v>15___ddmmmyy_UKy_TWMF_rep-quench</v>
      </c>
      <c r="D311" s="192"/>
      <c r="E311" s="192"/>
      <c r="F311" s="251">
        <f t="shared" si="30"/>
        <v>0</v>
      </c>
      <c r="G311" s="193"/>
      <c r="H311" s="75" t="s">
        <v>241</v>
      </c>
      <c r="J311" s="193"/>
      <c r="K311" s="75" t="s">
        <v>241</v>
      </c>
      <c r="M311" s="115"/>
      <c r="N311" s="191" t="s">
        <v>521</v>
      </c>
      <c r="P311" s="193"/>
      <c r="Q311" s="191" t="s">
        <v>520</v>
      </c>
      <c r="S311" s="193"/>
      <c r="T311" s="191" t="s">
        <v>520</v>
      </c>
      <c r="V311" s="193"/>
      <c r="W311" s="191" t="s">
        <v>519</v>
      </c>
      <c r="Y311" s="194"/>
      <c r="Z311" s="191" t="s">
        <v>519</v>
      </c>
      <c r="AB311" s="252" t="e">
        <f t="shared" si="26"/>
        <v>#DIV/0!</v>
      </c>
      <c r="AC311" s="253" t="e">
        <f t="shared" si="27"/>
        <v>#DIV/0!</v>
      </c>
      <c r="AE311" s="75" t="str">
        <f t="shared" si="31"/>
        <v/>
      </c>
      <c r="AF311" s="195">
        <f t="shared" si="28"/>
        <v>0</v>
      </c>
      <c r="AG311" s="195">
        <f t="shared" si="29"/>
        <v>0</v>
      </c>
      <c r="AH311" s="195">
        <f t="shared" si="32"/>
        <v>0</v>
      </c>
    </row>
    <row r="312" spans="1:34">
      <c r="A312" s="75" t="str">
        <f t="shared" si="23"/>
        <v>#ignore</v>
      </c>
      <c r="B312" s="75" t="str">
        <f t="shared" si="24"/>
        <v>16</v>
      </c>
      <c r="C312" s="249" t="str">
        <f t="shared" si="25"/>
        <v>16___ddmmmyy_UKy_TWMF_rep-quench</v>
      </c>
      <c r="D312" s="192"/>
      <c r="E312" s="192"/>
      <c r="F312" s="251">
        <f t="shared" si="30"/>
        <v>0</v>
      </c>
      <c r="G312" s="193"/>
      <c r="H312" s="75" t="s">
        <v>241</v>
      </c>
      <c r="J312" s="193"/>
      <c r="K312" s="75" t="s">
        <v>241</v>
      </c>
      <c r="M312" s="115"/>
      <c r="N312" s="191" t="s">
        <v>521</v>
      </c>
      <c r="P312" s="193"/>
      <c r="Q312" s="191" t="s">
        <v>520</v>
      </c>
      <c r="S312" s="193"/>
      <c r="T312" s="191" t="s">
        <v>520</v>
      </c>
      <c r="V312" s="193"/>
      <c r="W312" s="191" t="s">
        <v>519</v>
      </c>
      <c r="Y312" s="193"/>
      <c r="Z312" s="191" t="s">
        <v>519</v>
      </c>
      <c r="AB312" s="252" t="e">
        <f t="shared" si="26"/>
        <v>#DIV/0!</v>
      </c>
      <c r="AC312" s="253" t="e">
        <f t="shared" si="27"/>
        <v>#DIV/0!</v>
      </c>
      <c r="AE312" s="75" t="str">
        <f t="shared" si="31"/>
        <v/>
      </c>
      <c r="AF312" s="195">
        <f t="shared" si="28"/>
        <v>0</v>
      </c>
      <c r="AG312" s="195">
        <f t="shared" si="29"/>
        <v>0</v>
      </c>
      <c r="AH312" s="195">
        <f t="shared" si="32"/>
        <v>0</v>
      </c>
    </row>
    <row r="313" spans="1:34">
      <c r="A313" s="75" t="str">
        <f t="shared" si="23"/>
        <v>#ignore</v>
      </c>
      <c r="B313" s="75" t="str">
        <f t="shared" si="24"/>
        <v>17</v>
      </c>
      <c r="C313" s="249" t="str">
        <f t="shared" si="25"/>
        <v>17___ddmmmyy_UKy_TWMF_rep-quench</v>
      </c>
      <c r="D313" s="192"/>
      <c r="E313" s="192"/>
      <c r="F313" s="251">
        <f t="shared" si="30"/>
        <v>0</v>
      </c>
      <c r="G313" s="193"/>
      <c r="H313" s="75" t="s">
        <v>241</v>
      </c>
      <c r="J313" s="193"/>
      <c r="K313" s="75" t="s">
        <v>241</v>
      </c>
      <c r="M313" s="115"/>
      <c r="N313" s="191" t="s">
        <v>521</v>
      </c>
      <c r="P313" s="193"/>
      <c r="Q313" s="191" t="s">
        <v>520</v>
      </c>
      <c r="S313" s="193"/>
      <c r="T313" s="191" t="s">
        <v>520</v>
      </c>
      <c r="V313" s="193"/>
      <c r="W313" s="191" t="s">
        <v>519</v>
      </c>
      <c r="Y313" s="193"/>
      <c r="Z313" s="191" t="s">
        <v>519</v>
      </c>
      <c r="AB313" s="252" t="e">
        <f t="shared" si="26"/>
        <v>#DIV/0!</v>
      </c>
      <c r="AC313" s="253" t="e">
        <f t="shared" si="27"/>
        <v>#DIV/0!</v>
      </c>
      <c r="AE313" s="75" t="str">
        <f t="shared" si="31"/>
        <v/>
      </c>
      <c r="AF313" s="195">
        <f t="shared" si="28"/>
        <v>0</v>
      </c>
      <c r="AG313" s="195">
        <f t="shared" si="29"/>
        <v>0</v>
      </c>
      <c r="AH313" s="195">
        <f t="shared" si="32"/>
        <v>0</v>
      </c>
    </row>
    <row r="314" spans="1:34">
      <c r="A314" s="75" t="str">
        <f t="shared" si="23"/>
        <v>#ignore</v>
      </c>
      <c r="B314" s="75" t="str">
        <f t="shared" si="24"/>
        <v>18</v>
      </c>
      <c r="C314" s="249" t="str">
        <f t="shared" si="25"/>
        <v>18___ddmmmyy_UKy_TWMF_rep-quench</v>
      </c>
      <c r="D314" s="192"/>
      <c r="E314" s="192"/>
      <c r="F314" s="251">
        <f t="shared" si="30"/>
        <v>0</v>
      </c>
      <c r="G314" s="193"/>
      <c r="H314" s="75" t="s">
        <v>241</v>
      </c>
      <c r="J314" s="193"/>
      <c r="K314" s="75" t="s">
        <v>241</v>
      </c>
      <c r="M314" s="115"/>
      <c r="N314" s="191" t="s">
        <v>521</v>
      </c>
      <c r="P314" s="193"/>
      <c r="Q314" s="191" t="s">
        <v>520</v>
      </c>
      <c r="S314" s="193"/>
      <c r="T314" s="191" t="s">
        <v>520</v>
      </c>
      <c r="V314" s="193"/>
      <c r="W314" s="191" t="s">
        <v>519</v>
      </c>
      <c r="Y314" s="193"/>
      <c r="Z314" s="191" t="s">
        <v>519</v>
      </c>
      <c r="AB314" s="252" t="e">
        <f t="shared" si="26"/>
        <v>#DIV/0!</v>
      </c>
      <c r="AC314" s="253" t="e">
        <f t="shared" si="27"/>
        <v>#DIV/0!</v>
      </c>
      <c r="AE314" s="75" t="str">
        <f t="shared" si="31"/>
        <v/>
      </c>
      <c r="AF314" s="195">
        <f t="shared" si="28"/>
        <v>0</v>
      </c>
      <c r="AG314" s="195">
        <f t="shared" si="29"/>
        <v>0</v>
      </c>
      <c r="AH314" s="195">
        <f t="shared" si="32"/>
        <v>0</v>
      </c>
    </row>
    <row r="315" spans="1:34">
      <c r="A315" s="75" t="str">
        <f t="shared" si="23"/>
        <v>#ignore</v>
      </c>
      <c r="B315" s="75" t="str">
        <f t="shared" si="24"/>
        <v>19</v>
      </c>
      <c r="C315" s="249" t="str">
        <f t="shared" si="25"/>
        <v>19___ddmmmyy_UKy_TWMF_rep-quench</v>
      </c>
      <c r="D315" s="192"/>
      <c r="E315" s="192"/>
      <c r="F315" s="251">
        <f t="shared" si="30"/>
        <v>0</v>
      </c>
      <c r="G315" s="193"/>
      <c r="H315" s="75" t="s">
        <v>241</v>
      </c>
      <c r="J315" s="193"/>
      <c r="K315" s="75" t="s">
        <v>241</v>
      </c>
      <c r="M315" s="115"/>
      <c r="N315" s="191" t="s">
        <v>521</v>
      </c>
      <c r="P315" s="193"/>
      <c r="Q315" s="191" t="s">
        <v>520</v>
      </c>
      <c r="S315" s="193"/>
      <c r="T315" s="191" t="s">
        <v>520</v>
      </c>
      <c r="V315" s="193"/>
      <c r="W315" s="191" t="s">
        <v>519</v>
      </c>
      <c r="Y315" s="193"/>
      <c r="Z315" s="191" t="s">
        <v>519</v>
      </c>
      <c r="AB315" s="252" t="e">
        <f t="shared" si="26"/>
        <v>#DIV/0!</v>
      </c>
      <c r="AC315" s="253" t="e">
        <f t="shared" si="27"/>
        <v>#DIV/0!</v>
      </c>
      <c r="AE315" s="75" t="str">
        <f t="shared" si="31"/>
        <v/>
      </c>
      <c r="AF315" s="195">
        <f t="shared" si="28"/>
        <v>0</v>
      </c>
      <c r="AG315" s="195">
        <f t="shared" si="29"/>
        <v>0</v>
      </c>
      <c r="AH315" s="195">
        <f t="shared" si="32"/>
        <v>0</v>
      </c>
    </row>
    <row r="316" spans="1:34">
      <c r="A316" s="75" t="str">
        <f t="shared" si="23"/>
        <v>#ignore</v>
      </c>
      <c r="B316" s="75" t="str">
        <f t="shared" si="24"/>
        <v>20</v>
      </c>
      <c r="C316" s="249" t="str">
        <f t="shared" si="25"/>
        <v>20___ddmmmyy_UKy_TWMF_rep-quench</v>
      </c>
      <c r="D316" s="170"/>
      <c r="E316" s="170"/>
      <c r="F316" s="251">
        <f t="shared" si="30"/>
        <v>0</v>
      </c>
      <c r="G316" s="143"/>
      <c r="H316" s="75" t="s">
        <v>241</v>
      </c>
      <c r="J316" s="143"/>
      <c r="K316" s="75" t="s">
        <v>241</v>
      </c>
      <c r="M316" s="115"/>
      <c r="N316" s="191" t="s">
        <v>521</v>
      </c>
      <c r="P316" s="143"/>
      <c r="Q316" s="191" t="s">
        <v>520</v>
      </c>
      <c r="S316" s="143"/>
      <c r="T316" s="191" t="s">
        <v>520</v>
      </c>
      <c r="V316" s="143"/>
      <c r="W316" s="191" t="s">
        <v>519</v>
      </c>
      <c r="Y316" s="143"/>
      <c r="Z316" s="191" t="s">
        <v>519</v>
      </c>
      <c r="AB316" s="252" t="e">
        <f t="shared" si="26"/>
        <v>#DIV/0!</v>
      </c>
      <c r="AC316" s="253" t="e">
        <f t="shared" si="27"/>
        <v>#DIV/0!</v>
      </c>
      <c r="AE316" s="75" t="str">
        <f t="shared" si="31"/>
        <v/>
      </c>
      <c r="AF316" s="195">
        <f t="shared" si="28"/>
        <v>0</v>
      </c>
      <c r="AG316" s="195">
        <f t="shared" si="29"/>
        <v>0</v>
      </c>
      <c r="AH316" s="195">
        <f t="shared" si="32"/>
        <v>0</v>
      </c>
    </row>
    <row r="317" spans="1:34">
      <c r="A317" s="75" t="str">
        <f t="shared" si="23"/>
        <v>#ignore</v>
      </c>
      <c r="B317" s="75" t="str">
        <f t="shared" si="24"/>
        <v>21</v>
      </c>
      <c r="C317" s="249" t="str">
        <f t="shared" si="25"/>
        <v>21___ddmmmyy_UKy_TWMF_rep-quench</v>
      </c>
      <c r="D317" s="170"/>
      <c r="E317" s="170"/>
      <c r="F317" s="251">
        <f t="shared" si="30"/>
        <v>0</v>
      </c>
      <c r="G317" s="143"/>
      <c r="H317" s="75" t="s">
        <v>241</v>
      </c>
      <c r="J317" s="143"/>
      <c r="K317" s="75" t="s">
        <v>241</v>
      </c>
      <c r="M317" s="115"/>
      <c r="N317" s="191" t="s">
        <v>521</v>
      </c>
      <c r="P317" s="143"/>
      <c r="Q317" s="191" t="s">
        <v>520</v>
      </c>
      <c r="S317" s="143"/>
      <c r="T317" s="191" t="s">
        <v>520</v>
      </c>
      <c r="V317" s="143"/>
      <c r="W317" s="191" t="s">
        <v>519</v>
      </c>
      <c r="Y317" s="143"/>
      <c r="Z317" s="191" t="s">
        <v>519</v>
      </c>
      <c r="AB317" s="252" t="e">
        <f t="shared" si="26"/>
        <v>#DIV/0!</v>
      </c>
      <c r="AC317" s="253" t="e">
        <f t="shared" si="27"/>
        <v>#DIV/0!</v>
      </c>
      <c r="AE317" s="75" t="str">
        <f t="shared" si="31"/>
        <v/>
      </c>
      <c r="AF317" s="195">
        <f t="shared" si="28"/>
        <v>0</v>
      </c>
      <c r="AG317" s="195">
        <f t="shared" si="29"/>
        <v>0</v>
      </c>
      <c r="AH317" s="195">
        <f t="shared" si="32"/>
        <v>0</v>
      </c>
    </row>
    <row r="318" spans="1:34">
      <c r="A318" s="75" t="str">
        <f t="shared" si="23"/>
        <v>#ignore</v>
      </c>
      <c r="B318" s="75" t="str">
        <f t="shared" si="24"/>
        <v>22</v>
      </c>
      <c r="C318" s="249" t="str">
        <f t="shared" si="25"/>
        <v>22___ddmmmyy_UKy_TWMF_rep-quench</v>
      </c>
      <c r="D318" s="170"/>
      <c r="E318" s="170"/>
      <c r="F318" s="251">
        <f t="shared" si="30"/>
        <v>0</v>
      </c>
      <c r="G318" s="143"/>
      <c r="H318" s="75" t="s">
        <v>241</v>
      </c>
      <c r="J318" s="143"/>
      <c r="K318" s="75" t="s">
        <v>241</v>
      </c>
      <c r="M318" s="115"/>
      <c r="N318" s="191" t="s">
        <v>521</v>
      </c>
      <c r="P318" s="143"/>
      <c r="Q318" s="191" t="s">
        <v>520</v>
      </c>
      <c r="S318" s="143"/>
      <c r="T318" s="191" t="s">
        <v>520</v>
      </c>
      <c r="V318" s="143"/>
      <c r="W318" s="191" t="s">
        <v>519</v>
      </c>
      <c r="Y318" s="143"/>
      <c r="Z318" s="191" t="s">
        <v>519</v>
      </c>
      <c r="AB318" s="252" t="e">
        <f t="shared" si="26"/>
        <v>#DIV/0!</v>
      </c>
      <c r="AC318" s="253" t="e">
        <f t="shared" si="27"/>
        <v>#DIV/0!</v>
      </c>
      <c r="AE318" s="75" t="str">
        <f t="shared" si="31"/>
        <v/>
      </c>
      <c r="AF318" s="195">
        <f t="shared" si="28"/>
        <v>0</v>
      </c>
      <c r="AG318" s="195">
        <f t="shared" si="29"/>
        <v>0</v>
      </c>
      <c r="AH318" s="195">
        <f t="shared" si="32"/>
        <v>0</v>
      </c>
    </row>
    <row r="319" spans="1:34">
      <c r="A319" s="75" t="str">
        <f t="shared" si="23"/>
        <v>#ignore</v>
      </c>
      <c r="B319" s="75" t="str">
        <f t="shared" si="24"/>
        <v>23</v>
      </c>
      <c r="C319" s="249" t="str">
        <f t="shared" si="25"/>
        <v>23___ddmmmyy_UKy_TWMF_rep-quench</v>
      </c>
      <c r="D319" s="170"/>
      <c r="E319" s="170"/>
      <c r="F319" s="251">
        <f t="shared" si="30"/>
        <v>0</v>
      </c>
      <c r="G319" s="143"/>
      <c r="H319" s="75" t="s">
        <v>241</v>
      </c>
      <c r="J319" s="143"/>
      <c r="K319" s="75" t="s">
        <v>241</v>
      </c>
      <c r="M319" s="115"/>
      <c r="N319" s="191" t="s">
        <v>521</v>
      </c>
      <c r="P319" s="143"/>
      <c r="Q319" s="191" t="s">
        <v>520</v>
      </c>
      <c r="S319" s="143"/>
      <c r="T319" s="191" t="s">
        <v>520</v>
      </c>
      <c r="V319" s="143"/>
      <c r="W319" s="191" t="s">
        <v>519</v>
      </c>
      <c r="Y319" s="143"/>
      <c r="Z319" s="191" t="s">
        <v>519</v>
      </c>
      <c r="AB319" s="252" t="e">
        <f t="shared" si="26"/>
        <v>#DIV/0!</v>
      </c>
      <c r="AC319" s="253" t="e">
        <f t="shared" si="27"/>
        <v>#DIV/0!</v>
      </c>
      <c r="AE319" s="75" t="str">
        <f t="shared" si="31"/>
        <v/>
      </c>
      <c r="AF319" s="195">
        <f t="shared" si="28"/>
        <v>0</v>
      </c>
      <c r="AG319" s="195">
        <f t="shared" si="29"/>
        <v>0</v>
      </c>
      <c r="AH319" s="195">
        <f t="shared" si="32"/>
        <v>0</v>
      </c>
    </row>
    <row r="320" spans="1:34">
      <c r="A320" s="75" t="str">
        <f t="shared" si="23"/>
        <v>#ignore</v>
      </c>
      <c r="B320" s="75" t="str">
        <f t="shared" si="24"/>
        <v>24</v>
      </c>
      <c r="C320" s="249" t="str">
        <f t="shared" si="25"/>
        <v>24___ddmmmyy_UKy_TWMF_rep-quench</v>
      </c>
      <c r="D320" s="170"/>
      <c r="E320" s="170"/>
      <c r="F320" s="251">
        <f t="shared" si="30"/>
        <v>0</v>
      </c>
      <c r="G320" s="143"/>
      <c r="H320" s="75" t="s">
        <v>241</v>
      </c>
      <c r="J320" s="143"/>
      <c r="K320" s="75" t="s">
        <v>241</v>
      </c>
      <c r="M320" s="115"/>
      <c r="N320" s="191" t="s">
        <v>521</v>
      </c>
      <c r="P320" s="143"/>
      <c r="Q320" s="191" t="s">
        <v>520</v>
      </c>
      <c r="S320" s="143"/>
      <c r="T320" s="191" t="s">
        <v>520</v>
      </c>
      <c r="V320" s="143"/>
      <c r="W320" s="191" t="s">
        <v>519</v>
      </c>
      <c r="Y320" s="143"/>
      <c r="Z320" s="191" t="s">
        <v>519</v>
      </c>
      <c r="AB320" s="252" t="e">
        <f t="shared" si="26"/>
        <v>#DIV/0!</v>
      </c>
      <c r="AC320" s="253" t="e">
        <f t="shared" si="27"/>
        <v>#DIV/0!</v>
      </c>
      <c r="AE320" s="75" t="str">
        <f t="shared" si="31"/>
        <v/>
      </c>
      <c r="AF320" s="195">
        <f t="shared" si="28"/>
        <v>0</v>
      </c>
      <c r="AG320" s="195">
        <f t="shared" si="29"/>
        <v>0</v>
      </c>
      <c r="AH320" s="195">
        <f t="shared" si="32"/>
        <v>0</v>
      </c>
    </row>
    <row r="321" spans="1:34">
      <c r="A321" s="75" t="str">
        <f t="shared" si="23"/>
        <v>#ignore</v>
      </c>
      <c r="B321" s="75" t="str">
        <f t="shared" si="24"/>
        <v>25</v>
      </c>
      <c r="C321" s="249" t="str">
        <f t="shared" si="25"/>
        <v>25___ddmmmyy_UKy_TWMF_rep-quench</v>
      </c>
      <c r="D321" s="170"/>
      <c r="E321" s="170"/>
      <c r="F321" s="251">
        <f t="shared" si="30"/>
        <v>0</v>
      </c>
      <c r="G321" s="143"/>
      <c r="H321" s="75" t="s">
        <v>241</v>
      </c>
      <c r="J321" s="143"/>
      <c r="K321" s="75" t="s">
        <v>241</v>
      </c>
      <c r="M321" s="115"/>
      <c r="N321" s="191" t="s">
        <v>521</v>
      </c>
      <c r="P321" s="143"/>
      <c r="Q321" s="191" t="s">
        <v>520</v>
      </c>
      <c r="S321" s="143"/>
      <c r="T321" s="191" t="s">
        <v>520</v>
      </c>
      <c r="V321" s="143"/>
      <c r="W321" s="191" t="s">
        <v>519</v>
      </c>
      <c r="Y321" s="143"/>
      <c r="Z321" s="191" t="s">
        <v>519</v>
      </c>
      <c r="AB321" s="252" t="e">
        <f t="shared" si="26"/>
        <v>#DIV/0!</v>
      </c>
      <c r="AC321" s="253" t="e">
        <f t="shared" si="27"/>
        <v>#DIV/0!</v>
      </c>
      <c r="AE321" s="75" t="str">
        <f t="shared" si="31"/>
        <v/>
      </c>
      <c r="AF321" s="195">
        <f t="shared" si="28"/>
        <v>0</v>
      </c>
      <c r="AG321" s="195">
        <f t="shared" si="29"/>
        <v>0</v>
      </c>
      <c r="AH321" s="195">
        <f t="shared" si="32"/>
        <v>0</v>
      </c>
    </row>
    <row r="322" spans="1:34">
      <c r="A322" s="75" t="str">
        <f t="shared" si="23"/>
        <v>#ignore</v>
      </c>
      <c r="B322" s="75" t="str">
        <f t="shared" si="24"/>
        <v>26</v>
      </c>
      <c r="C322" s="249" t="str">
        <f t="shared" si="25"/>
        <v>26___ddmmmyy_UKy_TWMF_rep-quench</v>
      </c>
      <c r="D322" s="170"/>
      <c r="E322" s="170"/>
      <c r="F322" s="251">
        <f t="shared" si="30"/>
        <v>0</v>
      </c>
      <c r="G322" s="143"/>
      <c r="H322" s="75" t="s">
        <v>241</v>
      </c>
      <c r="J322" s="143"/>
      <c r="K322" s="75" t="s">
        <v>241</v>
      </c>
      <c r="M322" s="115"/>
      <c r="N322" s="191" t="s">
        <v>521</v>
      </c>
      <c r="P322" s="143"/>
      <c r="Q322" s="191" t="s">
        <v>520</v>
      </c>
      <c r="S322" s="143"/>
      <c r="T322" s="191" t="s">
        <v>520</v>
      </c>
      <c r="V322" s="143"/>
      <c r="W322" s="191" t="s">
        <v>519</v>
      </c>
      <c r="Y322" s="143"/>
      <c r="Z322" s="191" t="s">
        <v>519</v>
      </c>
      <c r="AB322" s="252" t="e">
        <f t="shared" si="26"/>
        <v>#DIV/0!</v>
      </c>
      <c r="AC322" s="253" t="e">
        <f t="shared" si="27"/>
        <v>#DIV/0!</v>
      </c>
      <c r="AE322" s="75" t="str">
        <f t="shared" si="31"/>
        <v/>
      </c>
      <c r="AF322" s="195">
        <f t="shared" si="28"/>
        <v>0</v>
      </c>
      <c r="AG322" s="195">
        <f t="shared" si="29"/>
        <v>0</v>
      </c>
      <c r="AH322" s="195">
        <f t="shared" si="32"/>
        <v>0</v>
      </c>
    </row>
    <row r="323" spans="1:34">
      <c r="A323" s="75" t="str">
        <f t="shared" si="23"/>
        <v>#ignore</v>
      </c>
      <c r="B323" s="75" t="str">
        <f t="shared" si="24"/>
        <v>27</v>
      </c>
      <c r="C323" s="249" t="str">
        <f t="shared" si="25"/>
        <v>27___ddmmmyy_UKy_TWMF_rep-quench</v>
      </c>
      <c r="D323" s="170"/>
      <c r="E323" s="170"/>
      <c r="F323" s="251">
        <f t="shared" si="30"/>
        <v>0</v>
      </c>
      <c r="G323" s="143"/>
      <c r="H323" s="75" t="s">
        <v>241</v>
      </c>
      <c r="J323" s="143"/>
      <c r="K323" s="75" t="s">
        <v>241</v>
      </c>
      <c r="M323" s="115"/>
      <c r="N323" s="191" t="s">
        <v>521</v>
      </c>
      <c r="P323" s="143"/>
      <c r="Q323" s="191" t="s">
        <v>520</v>
      </c>
      <c r="S323" s="143"/>
      <c r="T323" s="191" t="s">
        <v>520</v>
      </c>
      <c r="V323" s="143"/>
      <c r="W323" s="191" t="s">
        <v>519</v>
      </c>
      <c r="Y323" s="143"/>
      <c r="Z323" s="191" t="s">
        <v>519</v>
      </c>
      <c r="AB323" s="252" t="e">
        <f t="shared" si="26"/>
        <v>#DIV/0!</v>
      </c>
      <c r="AC323" s="253" t="e">
        <f t="shared" si="27"/>
        <v>#DIV/0!</v>
      </c>
      <c r="AE323" s="75" t="str">
        <f t="shared" si="31"/>
        <v/>
      </c>
      <c r="AF323" s="195">
        <f t="shared" si="28"/>
        <v>0</v>
      </c>
      <c r="AG323" s="195">
        <f t="shared" si="29"/>
        <v>0</v>
      </c>
      <c r="AH323" s="195">
        <f t="shared" si="32"/>
        <v>0</v>
      </c>
    </row>
    <row r="324" spans="1:34">
      <c r="A324" s="75" t="str">
        <f t="shared" si="23"/>
        <v>#ignore</v>
      </c>
      <c r="B324" s="75" t="str">
        <f t="shared" si="24"/>
        <v>28</v>
      </c>
      <c r="C324" s="249" t="str">
        <f t="shared" si="25"/>
        <v>28___ddmmmyy_UKy_TWMF_rep-quench</v>
      </c>
      <c r="D324" s="170"/>
      <c r="E324" s="170"/>
      <c r="F324" s="251">
        <f t="shared" si="30"/>
        <v>0</v>
      </c>
      <c r="G324" s="143"/>
      <c r="H324" s="75" t="s">
        <v>241</v>
      </c>
      <c r="J324" s="143"/>
      <c r="K324" s="75" t="s">
        <v>241</v>
      </c>
      <c r="M324" s="115"/>
      <c r="N324" s="191" t="s">
        <v>521</v>
      </c>
      <c r="P324" s="143"/>
      <c r="Q324" s="191" t="s">
        <v>520</v>
      </c>
      <c r="S324" s="143"/>
      <c r="T324" s="191" t="s">
        <v>520</v>
      </c>
      <c r="V324" s="143"/>
      <c r="W324" s="191" t="s">
        <v>519</v>
      </c>
      <c r="Y324" s="143"/>
      <c r="Z324" s="191" t="s">
        <v>519</v>
      </c>
      <c r="AB324" s="252" t="e">
        <f t="shared" si="26"/>
        <v>#DIV/0!</v>
      </c>
      <c r="AC324" s="253" t="e">
        <f t="shared" si="27"/>
        <v>#DIV/0!</v>
      </c>
      <c r="AE324" s="75" t="str">
        <f t="shared" si="31"/>
        <v/>
      </c>
      <c r="AF324" s="195">
        <f t="shared" si="28"/>
        <v>0</v>
      </c>
      <c r="AG324" s="195">
        <f t="shared" si="29"/>
        <v>0</v>
      </c>
      <c r="AH324" s="195">
        <f t="shared" si="32"/>
        <v>0</v>
      </c>
    </row>
    <row r="325" spans="1:34">
      <c r="A325" s="75" t="str">
        <f t="shared" si="23"/>
        <v>#ignore</v>
      </c>
      <c r="B325" s="75" t="str">
        <f t="shared" si="24"/>
        <v>29</v>
      </c>
      <c r="C325" s="249" t="str">
        <f t="shared" si="25"/>
        <v>29___ddmmmyy_UKy_TWMF_rep-quench</v>
      </c>
      <c r="D325" s="170"/>
      <c r="E325" s="170"/>
      <c r="F325" s="251">
        <f t="shared" si="30"/>
        <v>0</v>
      </c>
      <c r="G325" s="143"/>
      <c r="H325" s="75" t="s">
        <v>241</v>
      </c>
      <c r="J325" s="143"/>
      <c r="K325" s="75" t="s">
        <v>241</v>
      </c>
      <c r="M325" s="115"/>
      <c r="N325" s="191" t="s">
        <v>521</v>
      </c>
      <c r="P325" s="143"/>
      <c r="Q325" s="191" t="s">
        <v>520</v>
      </c>
      <c r="S325" s="143"/>
      <c r="T325" s="191" t="s">
        <v>520</v>
      </c>
      <c r="V325" s="143"/>
      <c r="W325" s="191" t="s">
        <v>519</v>
      </c>
      <c r="Y325" s="143"/>
      <c r="Z325" s="191" t="s">
        <v>519</v>
      </c>
      <c r="AB325" s="252" t="e">
        <f t="shared" si="26"/>
        <v>#DIV/0!</v>
      </c>
      <c r="AC325" s="253" t="e">
        <f t="shared" si="27"/>
        <v>#DIV/0!</v>
      </c>
      <c r="AE325" s="75" t="str">
        <f t="shared" si="31"/>
        <v/>
      </c>
      <c r="AF325" s="195">
        <f t="shared" si="28"/>
        <v>0</v>
      </c>
      <c r="AG325" s="195">
        <f t="shared" si="29"/>
        <v>0</v>
      </c>
      <c r="AH325" s="195">
        <f t="shared" si="32"/>
        <v>0</v>
      </c>
    </row>
    <row r="326" spans="1:34">
      <c r="A326" s="75" t="str">
        <f t="shared" si="23"/>
        <v>#ignore</v>
      </c>
      <c r="B326" s="75" t="str">
        <f t="shared" si="24"/>
        <v>30</v>
      </c>
      <c r="C326" s="249" t="str">
        <f t="shared" si="25"/>
        <v>30___ddmmmyy_UKy_TWMF_rep-quench</v>
      </c>
      <c r="D326" s="170"/>
      <c r="E326" s="170"/>
      <c r="F326" s="251">
        <f t="shared" si="30"/>
        <v>0</v>
      </c>
      <c r="G326" s="143"/>
      <c r="H326" s="75" t="s">
        <v>241</v>
      </c>
      <c r="J326" s="143"/>
      <c r="K326" s="75" t="s">
        <v>241</v>
      </c>
      <c r="M326" s="115"/>
      <c r="N326" s="191" t="s">
        <v>521</v>
      </c>
      <c r="P326" s="143"/>
      <c r="Q326" s="191" t="s">
        <v>520</v>
      </c>
      <c r="S326" s="143"/>
      <c r="T326" s="191" t="s">
        <v>520</v>
      </c>
      <c r="V326" s="143"/>
      <c r="W326" s="191" t="s">
        <v>519</v>
      </c>
      <c r="Y326" s="143"/>
      <c r="Z326" s="191" t="s">
        <v>519</v>
      </c>
      <c r="AB326" s="252" t="e">
        <f t="shared" si="26"/>
        <v>#DIV/0!</v>
      </c>
      <c r="AC326" s="253" t="e">
        <f t="shared" si="27"/>
        <v>#DIV/0!</v>
      </c>
      <c r="AE326" s="75" t="str">
        <f t="shared" si="31"/>
        <v/>
      </c>
      <c r="AF326" s="195">
        <f t="shared" si="28"/>
        <v>0</v>
      </c>
      <c r="AG326" s="195">
        <f t="shared" si="29"/>
        <v>0</v>
      </c>
      <c r="AH326" s="195">
        <f t="shared" si="32"/>
        <v>0</v>
      </c>
    </row>
    <row r="327" spans="1:34">
      <c r="A327" s="75" t="str">
        <f t="shared" si="23"/>
        <v>#ignore</v>
      </c>
      <c r="B327" s="75" t="str">
        <f t="shared" si="24"/>
        <v>31</v>
      </c>
      <c r="C327" s="249" t="str">
        <f t="shared" si="25"/>
        <v>31___ddmmmyy_UKy_TWMF_rep-quench</v>
      </c>
      <c r="D327" s="170"/>
      <c r="E327" s="170"/>
      <c r="F327" s="251">
        <f t="shared" si="30"/>
        <v>0</v>
      </c>
      <c r="G327" s="143"/>
      <c r="H327" s="75" t="s">
        <v>241</v>
      </c>
      <c r="J327" s="143"/>
      <c r="K327" s="75" t="s">
        <v>241</v>
      </c>
      <c r="M327" s="115"/>
      <c r="N327" s="191" t="s">
        <v>521</v>
      </c>
      <c r="P327" s="143"/>
      <c r="Q327" s="191" t="s">
        <v>520</v>
      </c>
      <c r="S327" s="143"/>
      <c r="T327" s="191" t="s">
        <v>520</v>
      </c>
      <c r="V327" s="143"/>
      <c r="W327" s="191" t="s">
        <v>519</v>
      </c>
      <c r="Y327" s="143"/>
      <c r="Z327" s="191" t="s">
        <v>519</v>
      </c>
      <c r="AB327" s="252" t="e">
        <f t="shared" si="26"/>
        <v>#DIV/0!</v>
      </c>
      <c r="AC327" s="253" t="e">
        <f t="shared" si="27"/>
        <v>#DIV/0!</v>
      </c>
      <c r="AE327" s="75" t="str">
        <f t="shared" si="31"/>
        <v/>
      </c>
      <c r="AF327" s="195">
        <f t="shared" si="28"/>
        <v>0</v>
      </c>
      <c r="AG327" s="195">
        <f t="shared" si="29"/>
        <v>0</v>
      </c>
      <c r="AH327" s="195">
        <f t="shared" si="32"/>
        <v>0</v>
      </c>
    </row>
    <row r="328" spans="1:34">
      <c r="A328" s="75" t="str">
        <f t="shared" si="23"/>
        <v>#ignore</v>
      </c>
      <c r="B328" s="75" t="str">
        <f t="shared" si="24"/>
        <v>32</v>
      </c>
      <c r="C328" s="249" t="str">
        <f t="shared" si="25"/>
        <v>32___ddmmmyy_UKy_TWMF_rep-quench</v>
      </c>
      <c r="D328" s="170"/>
      <c r="E328" s="170"/>
      <c r="F328" s="251">
        <f t="shared" si="30"/>
        <v>0</v>
      </c>
      <c r="G328" s="143"/>
      <c r="H328" s="75" t="s">
        <v>241</v>
      </c>
      <c r="J328" s="143"/>
      <c r="K328" s="75" t="s">
        <v>241</v>
      </c>
      <c r="M328" s="115"/>
      <c r="N328" s="191" t="s">
        <v>521</v>
      </c>
      <c r="P328" s="143"/>
      <c r="Q328" s="191" t="s">
        <v>520</v>
      </c>
      <c r="S328" s="143"/>
      <c r="T328" s="191" t="s">
        <v>520</v>
      </c>
      <c r="V328" s="143"/>
      <c r="W328" s="191" t="s">
        <v>519</v>
      </c>
      <c r="Y328" s="143"/>
      <c r="Z328" s="191" t="s">
        <v>519</v>
      </c>
      <c r="AB328" s="252" t="e">
        <f t="shared" si="26"/>
        <v>#DIV/0!</v>
      </c>
      <c r="AC328" s="253" t="e">
        <f t="shared" si="27"/>
        <v>#DIV/0!</v>
      </c>
      <c r="AE328" s="75" t="str">
        <f t="shared" si="31"/>
        <v/>
      </c>
      <c r="AF328" s="195">
        <f t="shared" si="28"/>
        <v>0</v>
      </c>
      <c r="AG328" s="195">
        <f t="shared" si="29"/>
        <v>0</v>
      </c>
      <c r="AH328" s="195">
        <f t="shared" si="32"/>
        <v>0</v>
      </c>
    </row>
    <row r="329" spans="1:34">
      <c r="B329" s="136"/>
      <c r="C329" s="172"/>
      <c r="D329" s="84"/>
      <c r="E329" s="84"/>
      <c r="F329" s="196"/>
      <c r="G329" s="84"/>
      <c r="I329" s="84"/>
      <c r="M329" s="197"/>
      <c r="O329" s="84"/>
      <c r="P329" s="84"/>
      <c r="Q329" s="84"/>
      <c r="R329" s="196"/>
      <c r="S329" s="198"/>
    </row>
    <row r="330" spans="1:34" s="158" customFormat="1" ht="21">
      <c r="B330" s="173" t="s">
        <v>388</v>
      </c>
      <c r="M330" s="158" t="s">
        <v>168</v>
      </c>
    </row>
    <row r="331" spans="1:34">
      <c r="B331" s="137" t="s">
        <v>93</v>
      </c>
      <c r="C331" s="138"/>
    </row>
    <row r="332" spans="1:34">
      <c r="B332" s="137" t="s">
        <v>94</v>
      </c>
      <c r="C332" s="115"/>
    </row>
    <row r="333" spans="1:34">
      <c r="B333" s="163"/>
      <c r="C333" s="110"/>
      <c r="D333" s="110"/>
    </row>
    <row r="334" spans="1:34">
      <c r="A334" s="75" t="s">
        <v>0</v>
      </c>
      <c r="B334" s="128" t="s">
        <v>19</v>
      </c>
      <c r="C334" s="75" t="s">
        <v>29</v>
      </c>
      <c r="D334" s="140" t="s">
        <v>21</v>
      </c>
      <c r="E334" s="141" t="s">
        <v>22</v>
      </c>
    </row>
    <row r="335" spans="1:34">
      <c r="B335" s="75" t="s">
        <v>49</v>
      </c>
      <c r="C335" s="75" t="s">
        <v>30</v>
      </c>
      <c r="D335" s="140" t="s">
        <v>50</v>
      </c>
      <c r="E335" s="177" t="s">
        <v>51</v>
      </c>
    </row>
    <row r="336" spans="1:34">
      <c r="D336" s="140"/>
      <c r="E336" s="177"/>
    </row>
    <row r="337" spans="1:24">
      <c r="A337" s="84" t="s">
        <v>0</v>
      </c>
      <c r="B337" s="84" t="s">
        <v>19</v>
      </c>
      <c r="C337" s="75" t="s">
        <v>224</v>
      </c>
      <c r="D337" s="75" t="s">
        <v>20</v>
      </c>
      <c r="E337" s="120" t="s">
        <v>231</v>
      </c>
      <c r="F337" s="120" t="s">
        <v>230</v>
      </c>
      <c r="G337" s="116"/>
      <c r="H337" s="116"/>
      <c r="I337" s="116"/>
    </row>
    <row r="338" spans="1:24">
      <c r="A338" s="84"/>
      <c r="B338" s="84" t="s">
        <v>240</v>
      </c>
      <c r="C338" s="120" t="s">
        <v>242</v>
      </c>
      <c r="D338" s="120" t="s">
        <v>232</v>
      </c>
      <c r="E338" s="115"/>
      <c r="F338" s="115"/>
      <c r="G338" s="116"/>
      <c r="H338" s="116"/>
      <c r="I338" s="116"/>
    </row>
    <row r="340" spans="1:24" ht="45" customHeight="1">
      <c r="A340" s="75" t="s">
        <v>0</v>
      </c>
      <c r="C340" s="128" t="s">
        <v>31</v>
      </c>
      <c r="F340" s="165" t="s">
        <v>502</v>
      </c>
      <c r="G340" s="75" t="s">
        <v>236</v>
      </c>
      <c r="H340" s="154" t="s">
        <v>476</v>
      </c>
      <c r="M340" s="165" t="s">
        <v>503</v>
      </c>
      <c r="S340" s="75" t="s">
        <v>254</v>
      </c>
      <c r="U340" s="75" t="s">
        <v>236</v>
      </c>
      <c r="V340" s="154" t="s">
        <v>476</v>
      </c>
    </row>
    <row r="341" spans="1:24" ht="31.5">
      <c r="A341" s="75" t="s">
        <v>2</v>
      </c>
      <c r="B341" s="128" t="s">
        <v>26</v>
      </c>
      <c r="C341" s="179" t="s">
        <v>225</v>
      </c>
      <c r="D341" s="128" t="s">
        <v>6</v>
      </c>
      <c r="E341" s="128" t="s">
        <v>7</v>
      </c>
      <c r="F341" s="128" t="s">
        <v>8</v>
      </c>
      <c r="G341" s="75" t="s">
        <v>239</v>
      </c>
      <c r="H341" s="191" t="s">
        <v>477</v>
      </c>
      <c r="I341" s="167" t="s">
        <v>9</v>
      </c>
      <c r="J341" s="167" t="s">
        <v>10</v>
      </c>
      <c r="K341" s="128" t="s">
        <v>11</v>
      </c>
      <c r="L341" s="128" t="s">
        <v>12</v>
      </c>
      <c r="M341" s="128" t="s">
        <v>13</v>
      </c>
      <c r="N341" s="128"/>
      <c r="O341" s="128" t="s">
        <v>14</v>
      </c>
      <c r="P341" s="128" t="s">
        <v>15</v>
      </c>
      <c r="Q341" s="128" t="s">
        <v>53</v>
      </c>
      <c r="R341" s="128" t="s">
        <v>389</v>
      </c>
      <c r="S341" s="167" t="s">
        <v>54</v>
      </c>
      <c r="T341" s="167"/>
      <c r="U341" s="75" t="s">
        <v>239</v>
      </c>
      <c r="V341" s="191" t="s">
        <v>477</v>
      </c>
      <c r="W341" s="128" t="s">
        <v>55</v>
      </c>
      <c r="X341" s="75" t="s">
        <v>56</v>
      </c>
    </row>
    <row r="342" spans="1:24">
      <c r="A342" s="75" t="str">
        <f t="shared" ref="A342:A373" si="33">IF(A201="#ignore","#ignore","")</f>
        <v/>
      </c>
      <c r="B342" s="75" t="str">
        <f t="shared" ref="B342:B373" si="34">B152</f>
        <v>01</v>
      </c>
      <c r="C342" s="249" t="str">
        <f t="shared" ref="C342:C373" si="35">CONCATENATE(C152,"-quench")</f>
        <v>01_PC9_EV_unlbl_Ctl_ddmmmyy_UKy_TWMF_rep1-quench</v>
      </c>
      <c r="D342" s="199"/>
      <c r="E342" s="200"/>
      <c r="F342" s="255">
        <f>E342-D342</f>
        <v>0</v>
      </c>
      <c r="G342" s="75" t="s">
        <v>240</v>
      </c>
      <c r="I342" s="256">
        <f t="shared" ref="I342:I373" si="36">F342*1000</f>
        <v>0</v>
      </c>
      <c r="J342" s="115"/>
      <c r="K342" s="201"/>
      <c r="L342" s="201"/>
      <c r="M342" s="254">
        <f>L342-K342</f>
        <v>0</v>
      </c>
      <c r="N342" s="195"/>
      <c r="R342" s="115"/>
      <c r="S342" s="260">
        <f>R342*M342</f>
        <v>0</v>
      </c>
      <c r="T342" s="202"/>
      <c r="U342" s="75" t="s">
        <v>241</v>
      </c>
      <c r="X342" s="254" t="e">
        <f t="shared" ref="X342:X373" si="37">S342/I342</f>
        <v>#DIV/0!</v>
      </c>
    </row>
    <row r="343" spans="1:24">
      <c r="A343" s="75" t="str">
        <f t="shared" si="33"/>
        <v/>
      </c>
      <c r="B343" s="75" t="str">
        <f t="shared" si="34"/>
        <v>02</v>
      </c>
      <c r="C343" s="249" t="str">
        <f t="shared" si="35"/>
        <v>02_PC9_EV_13C6Glc_Ctl_ddmmmyy_UKy_TWMF_rep1-quench</v>
      </c>
      <c r="D343" s="199"/>
      <c r="E343" s="200"/>
      <c r="F343" s="255">
        <f t="shared" ref="F343:F373" si="38">E343-D343</f>
        <v>0</v>
      </c>
      <c r="G343" s="75" t="s">
        <v>240</v>
      </c>
      <c r="I343" s="256">
        <f t="shared" si="36"/>
        <v>0</v>
      </c>
      <c r="J343" s="115"/>
      <c r="K343" s="201"/>
      <c r="L343" s="201"/>
      <c r="M343" s="254">
        <f t="shared" ref="M343:M373" si="39">L343-K343</f>
        <v>0</v>
      </c>
      <c r="N343" s="195"/>
      <c r="R343" s="115"/>
      <c r="S343" s="260">
        <f t="shared" ref="S343:S373" si="40">R343*M343</f>
        <v>0</v>
      </c>
      <c r="T343" s="202"/>
      <c r="U343" s="75" t="s">
        <v>241</v>
      </c>
      <c r="X343" s="254" t="e">
        <f t="shared" si="37"/>
        <v>#DIV/0!</v>
      </c>
    </row>
    <row r="344" spans="1:24">
      <c r="A344" s="75" t="str">
        <f t="shared" si="33"/>
        <v/>
      </c>
      <c r="B344" s="75" t="str">
        <f t="shared" si="34"/>
        <v>03</v>
      </c>
      <c r="C344" s="249" t="str">
        <f t="shared" si="35"/>
        <v>03_PC9_EV_13C6Glc_Ctl_ddmmmyy_UKy_TWMF_rep2-quench</v>
      </c>
      <c r="D344" s="199"/>
      <c r="E344" s="200"/>
      <c r="F344" s="255">
        <f t="shared" si="38"/>
        <v>0</v>
      </c>
      <c r="G344" s="75" t="s">
        <v>240</v>
      </c>
      <c r="I344" s="256">
        <f t="shared" si="36"/>
        <v>0</v>
      </c>
      <c r="J344" s="115"/>
      <c r="K344" s="201"/>
      <c r="L344" s="201"/>
      <c r="M344" s="254">
        <f t="shared" si="39"/>
        <v>0</v>
      </c>
      <c r="N344" s="195"/>
      <c r="R344" s="115"/>
      <c r="S344" s="260">
        <f t="shared" si="40"/>
        <v>0</v>
      </c>
      <c r="T344" s="202"/>
      <c r="U344" s="75" t="s">
        <v>241</v>
      </c>
      <c r="X344" s="254" t="e">
        <f t="shared" si="37"/>
        <v>#DIV/0!</v>
      </c>
    </row>
    <row r="345" spans="1:24">
      <c r="A345" s="75" t="str">
        <f t="shared" si="33"/>
        <v/>
      </c>
      <c r="B345" s="75" t="str">
        <f t="shared" si="34"/>
        <v>04</v>
      </c>
      <c r="C345" s="249" t="str">
        <f t="shared" si="35"/>
        <v>04_PC9_EV_13C6Glc_Ctl_ddmmmyy_UKy_TWMF_rep3-quench</v>
      </c>
      <c r="D345" s="199"/>
      <c r="E345" s="200"/>
      <c r="F345" s="255">
        <f t="shared" si="38"/>
        <v>0</v>
      </c>
      <c r="G345" s="75" t="s">
        <v>240</v>
      </c>
      <c r="I345" s="256">
        <f t="shared" si="36"/>
        <v>0</v>
      </c>
      <c r="J345" s="115"/>
      <c r="K345" s="201"/>
      <c r="L345" s="201"/>
      <c r="M345" s="254">
        <f t="shared" si="39"/>
        <v>0</v>
      </c>
      <c r="N345" s="195"/>
      <c r="R345" s="115"/>
      <c r="S345" s="260">
        <f t="shared" si="40"/>
        <v>0</v>
      </c>
      <c r="T345" s="202"/>
      <c r="U345" s="75" t="s">
        <v>241</v>
      </c>
      <c r="X345" s="254" t="e">
        <f t="shared" si="37"/>
        <v>#DIV/0!</v>
      </c>
    </row>
    <row r="346" spans="1:24">
      <c r="A346" s="75" t="str">
        <f t="shared" si="33"/>
        <v/>
      </c>
      <c r="B346" s="75" t="str">
        <f t="shared" si="34"/>
        <v>05</v>
      </c>
      <c r="C346" s="249" t="str">
        <f t="shared" si="35"/>
        <v>05_PC9_EV_13C6Glc_100ugWGP_ddmmmyy_UKy_TWMF_rep1-quench</v>
      </c>
      <c r="D346" s="199"/>
      <c r="E346" s="200"/>
      <c r="F346" s="255">
        <f t="shared" si="38"/>
        <v>0</v>
      </c>
      <c r="G346" s="75" t="s">
        <v>240</v>
      </c>
      <c r="I346" s="256">
        <f t="shared" si="36"/>
        <v>0</v>
      </c>
      <c r="J346" s="115"/>
      <c r="K346" s="201"/>
      <c r="L346" s="201"/>
      <c r="M346" s="254">
        <f t="shared" si="39"/>
        <v>0</v>
      </c>
      <c r="N346" s="195"/>
      <c r="R346" s="115"/>
      <c r="S346" s="260">
        <f t="shared" si="40"/>
        <v>0</v>
      </c>
      <c r="T346" s="202"/>
      <c r="U346" s="75" t="s">
        <v>241</v>
      </c>
      <c r="X346" s="254" t="e">
        <f t="shared" si="37"/>
        <v>#DIV/0!</v>
      </c>
    </row>
    <row r="347" spans="1:24">
      <c r="A347" s="75" t="str">
        <f t="shared" si="33"/>
        <v/>
      </c>
      <c r="B347" s="75" t="str">
        <f t="shared" si="34"/>
        <v>06</v>
      </c>
      <c r="C347" s="249" t="str">
        <f t="shared" si="35"/>
        <v>06_PC9_EV_13C6Glc_100ugWGP_ddmmmyy_UKy_TWMF_rep1-quench</v>
      </c>
      <c r="D347" s="199"/>
      <c r="E347" s="200"/>
      <c r="F347" s="255">
        <f t="shared" si="38"/>
        <v>0</v>
      </c>
      <c r="G347" s="75" t="s">
        <v>240</v>
      </c>
      <c r="I347" s="256">
        <f t="shared" si="36"/>
        <v>0</v>
      </c>
      <c r="J347" s="115"/>
      <c r="K347" s="201"/>
      <c r="L347" s="201"/>
      <c r="M347" s="254">
        <f t="shared" si="39"/>
        <v>0</v>
      </c>
      <c r="N347" s="195"/>
      <c r="R347" s="115"/>
      <c r="S347" s="260">
        <f t="shared" si="40"/>
        <v>0</v>
      </c>
      <c r="T347" s="202"/>
      <c r="U347" s="75" t="s">
        <v>241</v>
      </c>
      <c r="X347" s="254" t="e">
        <f t="shared" si="37"/>
        <v>#DIV/0!</v>
      </c>
    </row>
    <row r="348" spans="1:24">
      <c r="A348" s="75" t="str">
        <f t="shared" si="33"/>
        <v/>
      </c>
      <c r="B348" s="75" t="str">
        <f t="shared" si="34"/>
        <v>07</v>
      </c>
      <c r="C348" s="249" t="str">
        <f t="shared" si="35"/>
        <v>07_PC9_EV_13C6Glc_100ugWGP_ddmmmyy_UKy_TWMF_rep2-quench</v>
      </c>
      <c r="D348" s="199"/>
      <c r="E348" s="200"/>
      <c r="F348" s="255">
        <f t="shared" si="38"/>
        <v>0</v>
      </c>
      <c r="G348" s="75" t="s">
        <v>240</v>
      </c>
      <c r="I348" s="256">
        <f t="shared" si="36"/>
        <v>0</v>
      </c>
      <c r="J348" s="115"/>
      <c r="K348" s="201"/>
      <c r="L348" s="201"/>
      <c r="M348" s="254">
        <f t="shared" si="39"/>
        <v>0</v>
      </c>
      <c r="N348" s="195"/>
      <c r="R348" s="113"/>
      <c r="S348" s="260">
        <f t="shared" si="40"/>
        <v>0</v>
      </c>
      <c r="T348" s="202"/>
      <c r="U348" s="75" t="s">
        <v>241</v>
      </c>
      <c r="X348" s="254" t="e">
        <f t="shared" si="37"/>
        <v>#DIV/0!</v>
      </c>
    </row>
    <row r="349" spans="1:24">
      <c r="A349" s="75" t="str">
        <f t="shared" si="33"/>
        <v/>
      </c>
      <c r="B349" s="75" t="str">
        <f t="shared" si="34"/>
        <v>08</v>
      </c>
      <c r="C349" s="249" t="str">
        <f t="shared" si="35"/>
        <v>08_PC9_EV_unlbl_100ugWGP_ddmmmyy_UKy_TWMF_rep3-quench</v>
      </c>
      <c r="D349" s="199"/>
      <c r="E349" s="200"/>
      <c r="F349" s="255">
        <f t="shared" si="38"/>
        <v>0</v>
      </c>
      <c r="G349" s="75" t="s">
        <v>240</v>
      </c>
      <c r="I349" s="256">
        <f t="shared" si="36"/>
        <v>0</v>
      </c>
      <c r="J349" s="115"/>
      <c r="K349" s="201"/>
      <c r="L349" s="201"/>
      <c r="M349" s="254">
        <f t="shared" si="39"/>
        <v>0</v>
      </c>
      <c r="N349" s="195"/>
      <c r="R349" s="115"/>
      <c r="S349" s="260">
        <f t="shared" si="40"/>
        <v>0</v>
      </c>
      <c r="T349" s="202"/>
      <c r="U349" s="75" t="s">
        <v>241</v>
      </c>
      <c r="X349" s="254" t="e">
        <f t="shared" si="37"/>
        <v>#DIV/0!</v>
      </c>
    </row>
    <row r="350" spans="1:24">
      <c r="A350" s="75" t="str">
        <f t="shared" si="33"/>
        <v>#ignore</v>
      </c>
      <c r="B350" s="75" t="str">
        <f t="shared" si="34"/>
        <v>09</v>
      </c>
      <c r="C350" s="249" t="str">
        <f t="shared" si="35"/>
        <v>09___ddmmmyy_UKy_TWMF_rep-quench</v>
      </c>
      <c r="D350" s="199"/>
      <c r="E350" s="200"/>
      <c r="F350" s="255">
        <f t="shared" si="38"/>
        <v>0</v>
      </c>
      <c r="G350" s="75" t="s">
        <v>240</v>
      </c>
      <c r="I350" s="256">
        <f t="shared" si="36"/>
        <v>0</v>
      </c>
      <c r="J350" s="115"/>
      <c r="K350" s="201"/>
      <c r="L350" s="201"/>
      <c r="M350" s="254">
        <f t="shared" si="39"/>
        <v>0</v>
      </c>
      <c r="N350" s="195"/>
      <c r="R350" s="115"/>
      <c r="S350" s="260">
        <f t="shared" si="40"/>
        <v>0</v>
      </c>
      <c r="T350" s="202"/>
      <c r="U350" s="75" t="s">
        <v>241</v>
      </c>
      <c r="X350" s="254" t="e">
        <f t="shared" si="37"/>
        <v>#DIV/0!</v>
      </c>
    </row>
    <row r="351" spans="1:24">
      <c r="A351" s="75" t="str">
        <f t="shared" si="33"/>
        <v>#ignore</v>
      </c>
      <c r="B351" s="75" t="str">
        <f t="shared" si="34"/>
        <v>10</v>
      </c>
      <c r="C351" s="249" t="str">
        <f t="shared" si="35"/>
        <v>10___ddmmmyy_UKy_TWMF_rep-quench</v>
      </c>
      <c r="D351" s="199"/>
      <c r="E351" s="200"/>
      <c r="F351" s="255">
        <f t="shared" si="38"/>
        <v>0</v>
      </c>
      <c r="G351" s="75" t="s">
        <v>240</v>
      </c>
      <c r="I351" s="256">
        <f t="shared" si="36"/>
        <v>0</v>
      </c>
      <c r="J351" s="115"/>
      <c r="K351" s="201"/>
      <c r="L351" s="201"/>
      <c r="M351" s="254">
        <f t="shared" si="39"/>
        <v>0</v>
      </c>
      <c r="N351" s="195"/>
      <c r="R351" s="115"/>
      <c r="S351" s="260">
        <f t="shared" si="40"/>
        <v>0</v>
      </c>
      <c r="T351" s="202"/>
      <c r="U351" s="75" t="s">
        <v>241</v>
      </c>
      <c r="X351" s="254" t="e">
        <f t="shared" si="37"/>
        <v>#DIV/0!</v>
      </c>
    </row>
    <row r="352" spans="1:24">
      <c r="A352" s="75" t="str">
        <f t="shared" si="33"/>
        <v>#ignore</v>
      </c>
      <c r="B352" s="75" t="str">
        <f t="shared" si="34"/>
        <v>11</v>
      </c>
      <c r="C352" s="249" t="str">
        <f t="shared" si="35"/>
        <v>11___ddmmmyy_UKy_TWMF_rep-quench</v>
      </c>
      <c r="D352" s="199"/>
      <c r="E352" s="200"/>
      <c r="F352" s="255">
        <f t="shared" si="38"/>
        <v>0</v>
      </c>
      <c r="G352" s="75" t="s">
        <v>240</v>
      </c>
      <c r="I352" s="256">
        <f t="shared" si="36"/>
        <v>0</v>
      </c>
      <c r="J352" s="115"/>
      <c r="K352" s="201"/>
      <c r="L352" s="201"/>
      <c r="M352" s="254">
        <f t="shared" si="39"/>
        <v>0</v>
      </c>
      <c r="N352" s="195"/>
      <c r="R352" s="115"/>
      <c r="S352" s="260">
        <f t="shared" si="40"/>
        <v>0</v>
      </c>
      <c r="T352" s="202"/>
      <c r="U352" s="75" t="s">
        <v>241</v>
      </c>
      <c r="X352" s="254" t="e">
        <f t="shared" si="37"/>
        <v>#DIV/0!</v>
      </c>
    </row>
    <row r="353" spans="1:24">
      <c r="A353" s="75" t="str">
        <f t="shared" si="33"/>
        <v>#ignore</v>
      </c>
      <c r="B353" s="75" t="str">
        <f t="shared" si="34"/>
        <v>12</v>
      </c>
      <c r="C353" s="249" t="str">
        <f t="shared" si="35"/>
        <v>12___ddmmmyy_UKy_TWMF_rep-quench</v>
      </c>
      <c r="D353" s="199"/>
      <c r="E353" s="200"/>
      <c r="F353" s="255">
        <f t="shared" si="38"/>
        <v>0</v>
      </c>
      <c r="G353" s="75" t="s">
        <v>240</v>
      </c>
      <c r="I353" s="256">
        <f t="shared" si="36"/>
        <v>0</v>
      </c>
      <c r="J353" s="115"/>
      <c r="K353" s="201"/>
      <c r="L353" s="201"/>
      <c r="M353" s="254">
        <f t="shared" si="39"/>
        <v>0</v>
      </c>
      <c r="N353" s="195"/>
      <c r="R353" s="115"/>
      <c r="S353" s="260">
        <f t="shared" si="40"/>
        <v>0</v>
      </c>
      <c r="T353" s="202"/>
      <c r="U353" s="75" t="s">
        <v>241</v>
      </c>
      <c r="X353" s="254" t="e">
        <f t="shared" si="37"/>
        <v>#DIV/0!</v>
      </c>
    </row>
    <row r="354" spans="1:24">
      <c r="A354" s="75" t="str">
        <f t="shared" si="33"/>
        <v>#ignore</v>
      </c>
      <c r="B354" s="75" t="str">
        <f t="shared" si="34"/>
        <v>13</v>
      </c>
      <c r="C354" s="249" t="str">
        <f t="shared" si="35"/>
        <v>13___ddmmmyy_UKy_TWMF_rep-quench</v>
      </c>
      <c r="D354" s="199"/>
      <c r="E354" s="200"/>
      <c r="F354" s="255">
        <f t="shared" si="38"/>
        <v>0</v>
      </c>
      <c r="G354" s="75" t="s">
        <v>240</v>
      </c>
      <c r="I354" s="256">
        <f t="shared" si="36"/>
        <v>0</v>
      </c>
      <c r="J354" s="115"/>
      <c r="K354" s="201"/>
      <c r="L354" s="201"/>
      <c r="M354" s="254">
        <f t="shared" si="39"/>
        <v>0</v>
      </c>
      <c r="N354" s="195"/>
      <c r="R354" s="115"/>
      <c r="S354" s="260">
        <f t="shared" si="40"/>
        <v>0</v>
      </c>
      <c r="T354" s="202"/>
      <c r="U354" s="75" t="s">
        <v>241</v>
      </c>
      <c r="X354" s="254" t="e">
        <f t="shared" si="37"/>
        <v>#DIV/0!</v>
      </c>
    </row>
    <row r="355" spans="1:24">
      <c r="A355" s="75" t="str">
        <f t="shared" si="33"/>
        <v>#ignore</v>
      </c>
      <c r="B355" s="75" t="str">
        <f t="shared" si="34"/>
        <v>14</v>
      </c>
      <c r="C355" s="249" t="str">
        <f t="shared" si="35"/>
        <v>14___ddmmmyy_UKy_TWMF_rep-quench</v>
      </c>
      <c r="D355" s="199"/>
      <c r="E355" s="200"/>
      <c r="F355" s="255">
        <f t="shared" si="38"/>
        <v>0</v>
      </c>
      <c r="G355" s="75" t="s">
        <v>240</v>
      </c>
      <c r="I355" s="256">
        <f t="shared" si="36"/>
        <v>0</v>
      </c>
      <c r="J355" s="115"/>
      <c r="K355" s="201"/>
      <c r="L355" s="201"/>
      <c r="M355" s="254">
        <f t="shared" si="39"/>
        <v>0</v>
      </c>
      <c r="N355" s="195"/>
      <c r="R355" s="115"/>
      <c r="S355" s="260">
        <f t="shared" si="40"/>
        <v>0</v>
      </c>
      <c r="T355" s="202"/>
      <c r="U355" s="75" t="s">
        <v>241</v>
      </c>
      <c r="X355" s="254" t="e">
        <f t="shared" si="37"/>
        <v>#DIV/0!</v>
      </c>
    </row>
    <row r="356" spans="1:24">
      <c r="A356" s="75" t="str">
        <f t="shared" si="33"/>
        <v>#ignore</v>
      </c>
      <c r="B356" s="75" t="str">
        <f t="shared" si="34"/>
        <v>15</v>
      </c>
      <c r="C356" s="249" t="str">
        <f t="shared" si="35"/>
        <v>15___ddmmmyy_UKy_TWMF_rep-quench</v>
      </c>
      <c r="D356" s="199"/>
      <c r="E356" s="200"/>
      <c r="F356" s="255">
        <f t="shared" si="38"/>
        <v>0</v>
      </c>
      <c r="G356" s="75" t="s">
        <v>240</v>
      </c>
      <c r="I356" s="256">
        <f t="shared" si="36"/>
        <v>0</v>
      </c>
      <c r="J356" s="115"/>
      <c r="K356" s="201"/>
      <c r="L356" s="201"/>
      <c r="M356" s="254">
        <f t="shared" si="39"/>
        <v>0</v>
      </c>
      <c r="N356" s="195"/>
      <c r="R356" s="115"/>
      <c r="S356" s="260">
        <f t="shared" si="40"/>
        <v>0</v>
      </c>
      <c r="T356" s="202"/>
      <c r="U356" s="75" t="s">
        <v>241</v>
      </c>
      <c r="X356" s="254" t="e">
        <f t="shared" si="37"/>
        <v>#DIV/0!</v>
      </c>
    </row>
    <row r="357" spans="1:24">
      <c r="A357" s="75" t="str">
        <f t="shared" si="33"/>
        <v>#ignore</v>
      </c>
      <c r="B357" s="75" t="str">
        <f t="shared" si="34"/>
        <v>16</v>
      </c>
      <c r="C357" s="249" t="str">
        <f t="shared" si="35"/>
        <v>16___ddmmmyy_UKy_TWMF_rep-quench</v>
      </c>
      <c r="D357" s="199"/>
      <c r="E357" s="200"/>
      <c r="F357" s="255">
        <f t="shared" si="38"/>
        <v>0</v>
      </c>
      <c r="G357" s="75" t="s">
        <v>240</v>
      </c>
      <c r="I357" s="256">
        <f t="shared" si="36"/>
        <v>0</v>
      </c>
      <c r="J357" s="115"/>
      <c r="K357" s="201"/>
      <c r="L357" s="201"/>
      <c r="M357" s="254">
        <f t="shared" si="39"/>
        <v>0</v>
      </c>
      <c r="N357" s="195"/>
      <c r="R357" s="115"/>
      <c r="S357" s="260">
        <f t="shared" si="40"/>
        <v>0</v>
      </c>
      <c r="U357" s="75" t="s">
        <v>241</v>
      </c>
      <c r="X357" s="254" t="e">
        <f t="shared" si="37"/>
        <v>#DIV/0!</v>
      </c>
    </row>
    <row r="358" spans="1:24">
      <c r="A358" s="75" t="str">
        <f t="shared" si="33"/>
        <v>#ignore</v>
      </c>
      <c r="B358" s="75" t="str">
        <f t="shared" si="34"/>
        <v>17</v>
      </c>
      <c r="C358" s="249" t="str">
        <f t="shared" si="35"/>
        <v>17___ddmmmyy_UKy_TWMF_rep-quench</v>
      </c>
      <c r="D358" s="199"/>
      <c r="E358" s="200"/>
      <c r="F358" s="255">
        <f t="shared" si="38"/>
        <v>0</v>
      </c>
      <c r="G358" s="75" t="s">
        <v>240</v>
      </c>
      <c r="I358" s="256">
        <f t="shared" si="36"/>
        <v>0</v>
      </c>
      <c r="J358" s="115"/>
      <c r="K358" s="201"/>
      <c r="L358" s="201"/>
      <c r="M358" s="254">
        <f t="shared" si="39"/>
        <v>0</v>
      </c>
      <c r="N358" s="195"/>
      <c r="R358" s="115"/>
      <c r="S358" s="260">
        <f t="shared" si="40"/>
        <v>0</v>
      </c>
      <c r="U358" s="75" t="s">
        <v>241</v>
      </c>
      <c r="X358" s="254" t="e">
        <f t="shared" si="37"/>
        <v>#DIV/0!</v>
      </c>
    </row>
    <row r="359" spans="1:24">
      <c r="A359" s="75" t="str">
        <f t="shared" si="33"/>
        <v>#ignore</v>
      </c>
      <c r="B359" s="75" t="str">
        <f t="shared" si="34"/>
        <v>18</v>
      </c>
      <c r="C359" s="249" t="str">
        <f t="shared" si="35"/>
        <v>18___ddmmmyy_UKy_TWMF_rep-quench</v>
      </c>
      <c r="D359" s="199"/>
      <c r="E359" s="200"/>
      <c r="F359" s="255">
        <f t="shared" si="38"/>
        <v>0</v>
      </c>
      <c r="G359" s="75" t="s">
        <v>240</v>
      </c>
      <c r="I359" s="256">
        <f t="shared" si="36"/>
        <v>0</v>
      </c>
      <c r="J359" s="115"/>
      <c r="K359" s="201"/>
      <c r="L359" s="201"/>
      <c r="M359" s="254">
        <f t="shared" si="39"/>
        <v>0</v>
      </c>
      <c r="N359" s="195"/>
      <c r="R359" s="115"/>
      <c r="S359" s="260">
        <f t="shared" si="40"/>
        <v>0</v>
      </c>
      <c r="U359" s="75" t="s">
        <v>241</v>
      </c>
      <c r="X359" s="254" t="e">
        <f t="shared" si="37"/>
        <v>#DIV/0!</v>
      </c>
    </row>
    <row r="360" spans="1:24">
      <c r="A360" s="75" t="str">
        <f t="shared" si="33"/>
        <v>#ignore</v>
      </c>
      <c r="B360" s="75" t="str">
        <f t="shared" si="34"/>
        <v>19</v>
      </c>
      <c r="C360" s="249" t="str">
        <f t="shared" si="35"/>
        <v>19___ddmmmyy_UKy_TWMF_rep-quench</v>
      </c>
      <c r="D360" s="199"/>
      <c r="E360" s="200"/>
      <c r="F360" s="255">
        <f t="shared" si="38"/>
        <v>0</v>
      </c>
      <c r="G360" s="75" t="s">
        <v>240</v>
      </c>
      <c r="I360" s="256">
        <f t="shared" si="36"/>
        <v>0</v>
      </c>
      <c r="J360" s="115"/>
      <c r="K360" s="201"/>
      <c r="L360" s="201"/>
      <c r="M360" s="254">
        <f t="shared" si="39"/>
        <v>0</v>
      </c>
      <c r="N360" s="195"/>
      <c r="R360" s="115"/>
      <c r="S360" s="260">
        <f t="shared" si="40"/>
        <v>0</v>
      </c>
      <c r="U360" s="75" t="s">
        <v>241</v>
      </c>
      <c r="X360" s="254" t="e">
        <f t="shared" si="37"/>
        <v>#DIV/0!</v>
      </c>
    </row>
    <row r="361" spans="1:24">
      <c r="A361" s="75" t="str">
        <f t="shared" si="33"/>
        <v>#ignore</v>
      </c>
      <c r="B361" s="75" t="str">
        <f t="shared" si="34"/>
        <v>20</v>
      </c>
      <c r="C361" s="249" t="str">
        <f t="shared" si="35"/>
        <v>20___ddmmmyy_UKy_TWMF_rep-quench</v>
      </c>
      <c r="D361" s="199"/>
      <c r="E361" s="200"/>
      <c r="F361" s="255">
        <f t="shared" si="38"/>
        <v>0</v>
      </c>
      <c r="G361" s="75" t="s">
        <v>240</v>
      </c>
      <c r="I361" s="256">
        <f t="shared" si="36"/>
        <v>0</v>
      </c>
      <c r="J361" s="115"/>
      <c r="K361" s="201"/>
      <c r="L361" s="201"/>
      <c r="M361" s="254">
        <f t="shared" si="39"/>
        <v>0</v>
      </c>
      <c r="N361" s="195"/>
      <c r="R361" s="115"/>
      <c r="S361" s="260">
        <f t="shared" si="40"/>
        <v>0</v>
      </c>
      <c r="T361" s="202"/>
      <c r="U361" s="75" t="s">
        <v>241</v>
      </c>
      <c r="X361" s="254" t="e">
        <f t="shared" si="37"/>
        <v>#DIV/0!</v>
      </c>
    </row>
    <row r="362" spans="1:24">
      <c r="A362" s="75" t="str">
        <f t="shared" si="33"/>
        <v>#ignore</v>
      </c>
      <c r="B362" s="75" t="str">
        <f t="shared" si="34"/>
        <v>21</v>
      </c>
      <c r="C362" s="249" t="str">
        <f t="shared" si="35"/>
        <v>21___ddmmmyy_UKy_TWMF_rep-quench</v>
      </c>
      <c r="D362" s="199"/>
      <c r="E362" s="200"/>
      <c r="F362" s="255">
        <f t="shared" si="38"/>
        <v>0</v>
      </c>
      <c r="G362" s="75" t="s">
        <v>240</v>
      </c>
      <c r="I362" s="256">
        <f t="shared" si="36"/>
        <v>0</v>
      </c>
      <c r="J362" s="115"/>
      <c r="K362" s="201"/>
      <c r="L362" s="201"/>
      <c r="M362" s="254">
        <f t="shared" si="39"/>
        <v>0</v>
      </c>
      <c r="N362" s="195"/>
      <c r="R362" s="115"/>
      <c r="S362" s="260">
        <f t="shared" si="40"/>
        <v>0</v>
      </c>
      <c r="T362" s="202"/>
      <c r="U362" s="75" t="s">
        <v>241</v>
      </c>
      <c r="X362" s="254" t="e">
        <f t="shared" si="37"/>
        <v>#DIV/0!</v>
      </c>
    </row>
    <row r="363" spans="1:24">
      <c r="A363" s="75" t="str">
        <f t="shared" si="33"/>
        <v>#ignore</v>
      </c>
      <c r="B363" s="75" t="str">
        <f t="shared" si="34"/>
        <v>22</v>
      </c>
      <c r="C363" s="249" t="str">
        <f t="shared" si="35"/>
        <v>22___ddmmmyy_UKy_TWMF_rep-quench</v>
      </c>
      <c r="D363" s="199"/>
      <c r="E363" s="200"/>
      <c r="F363" s="255">
        <f t="shared" si="38"/>
        <v>0</v>
      </c>
      <c r="G363" s="75" t="s">
        <v>240</v>
      </c>
      <c r="I363" s="256">
        <f t="shared" si="36"/>
        <v>0</v>
      </c>
      <c r="J363" s="115"/>
      <c r="K363" s="201"/>
      <c r="L363" s="201"/>
      <c r="M363" s="254">
        <f t="shared" si="39"/>
        <v>0</v>
      </c>
      <c r="N363" s="195"/>
      <c r="R363" s="115"/>
      <c r="S363" s="260">
        <f t="shared" si="40"/>
        <v>0</v>
      </c>
      <c r="T363" s="202"/>
      <c r="U363" s="75" t="s">
        <v>241</v>
      </c>
      <c r="X363" s="254" t="e">
        <f t="shared" si="37"/>
        <v>#DIV/0!</v>
      </c>
    </row>
    <row r="364" spans="1:24">
      <c r="A364" s="75" t="str">
        <f t="shared" si="33"/>
        <v>#ignore</v>
      </c>
      <c r="B364" s="75" t="str">
        <f t="shared" si="34"/>
        <v>23</v>
      </c>
      <c r="C364" s="249" t="str">
        <f t="shared" si="35"/>
        <v>23___ddmmmyy_UKy_TWMF_rep-quench</v>
      </c>
      <c r="D364" s="199"/>
      <c r="E364" s="200"/>
      <c r="F364" s="255">
        <f t="shared" si="38"/>
        <v>0</v>
      </c>
      <c r="G364" s="75" t="s">
        <v>240</v>
      </c>
      <c r="I364" s="256">
        <f t="shared" si="36"/>
        <v>0</v>
      </c>
      <c r="J364" s="115"/>
      <c r="K364" s="201"/>
      <c r="L364" s="201"/>
      <c r="M364" s="254">
        <f t="shared" si="39"/>
        <v>0</v>
      </c>
      <c r="N364" s="195"/>
      <c r="R364" s="115"/>
      <c r="S364" s="260">
        <f t="shared" si="40"/>
        <v>0</v>
      </c>
      <c r="T364" s="202"/>
      <c r="U364" s="75" t="s">
        <v>241</v>
      </c>
      <c r="X364" s="254" t="e">
        <f t="shared" si="37"/>
        <v>#DIV/0!</v>
      </c>
    </row>
    <row r="365" spans="1:24">
      <c r="A365" s="75" t="str">
        <f t="shared" si="33"/>
        <v>#ignore</v>
      </c>
      <c r="B365" s="75" t="str">
        <f t="shared" si="34"/>
        <v>24</v>
      </c>
      <c r="C365" s="249" t="str">
        <f t="shared" si="35"/>
        <v>24___ddmmmyy_UKy_TWMF_rep-quench</v>
      </c>
      <c r="D365" s="199"/>
      <c r="E365" s="200"/>
      <c r="F365" s="255">
        <f t="shared" si="38"/>
        <v>0</v>
      </c>
      <c r="G365" s="75" t="s">
        <v>240</v>
      </c>
      <c r="I365" s="256">
        <f t="shared" si="36"/>
        <v>0</v>
      </c>
      <c r="J365" s="115"/>
      <c r="K365" s="201"/>
      <c r="L365" s="201"/>
      <c r="M365" s="254">
        <f t="shared" si="39"/>
        <v>0</v>
      </c>
      <c r="N365" s="195"/>
      <c r="R365" s="115"/>
      <c r="S365" s="260">
        <f t="shared" si="40"/>
        <v>0</v>
      </c>
      <c r="T365" s="202"/>
      <c r="U365" s="75" t="s">
        <v>241</v>
      </c>
      <c r="X365" s="254" t="e">
        <f t="shared" si="37"/>
        <v>#DIV/0!</v>
      </c>
    </row>
    <row r="366" spans="1:24">
      <c r="A366" s="75" t="str">
        <f t="shared" si="33"/>
        <v>#ignore</v>
      </c>
      <c r="B366" s="75" t="str">
        <f t="shared" si="34"/>
        <v>25</v>
      </c>
      <c r="C366" s="249" t="str">
        <f t="shared" si="35"/>
        <v>25___ddmmmyy_UKy_TWMF_rep-quench</v>
      </c>
      <c r="D366" s="199"/>
      <c r="E366" s="200"/>
      <c r="F366" s="255">
        <f t="shared" si="38"/>
        <v>0</v>
      </c>
      <c r="G366" s="75" t="s">
        <v>240</v>
      </c>
      <c r="I366" s="256">
        <f t="shared" si="36"/>
        <v>0</v>
      </c>
      <c r="J366" s="115"/>
      <c r="K366" s="201"/>
      <c r="L366" s="201"/>
      <c r="M366" s="254">
        <f t="shared" si="39"/>
        <v>0</v>
      </c>
      <c r="N366" s="195"/>
      <c r="R366" s="115"/>
      <c r="S366" s="260">
        <f t="shared" si="40"/>
        <v>0</v>
      </c>
      <c r="T366" s="202"/>
      <c r="U366" s="75" t="s">
        <v>241</v>
      </c>
      <c r="X366" s="254" t="e">
        <f t="shared" si="37"/>
        <v>#DIV/0!</v>
      </c>
    </row>
    <row r="367" spans="1:24">
      <c r="A367" s="75" t="str">
        <f t="shared" si="33"/>
        <v>#ignore</v>
      </c>
      <c r="B367" s="75" t="str">
        <f t="shared" si="34"/>
        <v>26</v>
      </c>
      <c r="C367" s="249" t="str">
        <f t="shared" si="35"/>
        <v>26___ddmmmyy_UKy_TWMF_rep-quench</v>
      </c>
      <c r="D367" s="199"/>
      <c r="E367" s="200"/>
      <c r="F367" s="255">
        <f t="shared" si="38"/>
        <v>0</v>
      </c>
      <c r="G367" s="75" t="s">
        <v>240</v>
      </c>
      <c r="I367" s="256">
        <f t="shared" si="36"/>
        <v>0</v>
      </c>
      <c r="J367" s="115"/>
      <c r="K367" s="201"/>
      <c r="L367" s="201"/>
      <c r="M367" s="254">
        <f t="shared" si="39"/>
        <v>0</v>
      </c>
      <c r="N367" s="195"/>
      <c r="R367" s="115"/>
      <c r="S367" s="260">
        <f t="shared" si="40"/>
        <v>0</v>
      </c>
      <c r="T367" s="202"/>
      <c r="U367" s="75" t="s">
        <v>241</v>
      </c>
      <c r="X367" s="254" t="e">
        <f t="shared" si="37"/>
        <v>#DIV/0!</v>
      </c>
    </row>
    <row r="368" spans="1:24">
      <c r="A368" s="75" t="str">
        <f t="shared" si="33"/>
        <v>#ignore</v>
      </c>
      <c r="B368" s="75" t="str">
        <f t="shared" si="34"/>
        <v>27</v>
      </c>
      <c r="C368" s="249" t="str">
        <f t="shared" si="35"/>
        <v>27___ddmmmyy_UKy_TWMF_rep-quench</v>
      </c>
      <c r="D368" s="115"/>
      <c r="E368" s="115"/>
      <c r="F368" s="255">
        <f t="shared" si="38"/>
        <v>0</v>
      </c>
      <c r="G368" s="75" t="s">
        <v>240</v>
      </c>
      <c r="I368" s="256">
        <f t="shared" si="36"/>
        <v>0</v>
      </c>
      <c r="J368" s="115"/>
      <c r="K368" s="201"/>
      <c r="L368" s="201"/>
      <c r="M368" s="254">
        <f t="shared" si="39"/>
        <v>0</v>
      </c>
      <c r="R368" s="115"/>
      <c r="S368" s="260">
        <f t="shared" si="40"/>
        <v>0</v>
      </c>
      <c r="U368" s="75" t="s">
        <v>241</v>
      </c>
      <c r="X368" s="254" t="e">
        <f t="shared" si="37"/>
        <v>#DIV/0!</v>
      </c>
    </row>
    <row r="369" spans="1:24">
      <c r="A369" s="75" t="str">
        <f t="shared" si="33"/>
        <v>#ignore</v>
      </c>
      <c r="B369" s="75" t="str">
        <f t="shared" si="34"/>
        <v>28</v>
      </c>
      <c r="C369" s="249" t="str">
        <f t="shared" si="35"/>
        <v>28___ddmmmyy_UKy_TWMF_rep-quench</v>
      </c>
      <c r="D369" s="199"/>
      <c r="E369" s="200"/>
      <c r="F369" s="255">
        <f t="shared" si="38"/>
        <v>0</v>
      </c>
      <c r="G369" s="75" t="s">
        <v>240</v>
      </c>
      <c r="I369" s="256">
        <f t="shared" si="36"/>
        <v>0</v>
      </c>
      <c r="J369" s="115"/>
      <c r="K369" s="201"/>
      <c r="L369" s="201"/>
      <c r="M369" s="254">
        <f t="shared" si="39"/>
        <v>0</v>
      </c>
      <c r="N369" s="195"/>
      <c r="R369" s="115"/>
      <c r="S369" s="260">
        <f t="shared" si="40"/>
        <v>0</v>
      </c>
      <c r="T369" s="202"/>
      <c r="U369" s="75" t="s">
        <v>241</v>
      </c>
      <c r="X369" s="254" t="e">
        <f t="shared" si="37"/>
        <v>#DIV/0!</v>
      </c>
    </row>
    <row r="370" spans="1:24">
      <c r="A370" s="75" t="str">
        <f t="shared" si="33"/>
        <v>#ignore</v>
      </c>
      <c r="B370" s="75" t="str">
        <f t="shared" si="34"/>
        <v>29</v>
      </c>
      <c r="C370" s="249" t="str">
        <f t="shared" si="35"/>
        <v>29___ddmmmyy_UKy_TWMF_rep-quench</v>
      </c>
      <c r="D370" s="199"/>
      <c r="E370" s="200"/>
      <c r="F370" s="255">
        <f t="shared" si="38"/>
        <v>0</v>
      </c>
      <c r="G370" s="75" t="s">
        <v>240</v>
      </c>
      <c r="I370" s="256">
        <f t="shared" si="36"/>
        <v>0</v>
      </c>
      <c r="J370" s="115"/>
      <c r="K370" s="201"/>
      <c r="L370" s="201"/>
      <c r="M370" s="254">
        <f t="shared" si="39"/>
        <v>0</v>
      </c>
      <c r="N370" s="195"/>
      <c r="R370" s="115"/>
      <c r="S370" s="260">
        <f t="shared" si="40"/>
        <v>0</v>
      </c>
      <c r="T370" s="202"/>
      <c r="U370" s="75" t="s">
        <v>241</v>
      </c>
      <c r="X370" s="254" t="e">
        <f t="shared" si="37"/>
        <v>#DIV/0!</v>
      </c>
    </row>
    <row r="371" spans="1:24">
      <c r="A371" s="75" t="str">
        <f t="shared" si="33"/>
        <v>#ignore</v>
      </c>
      <c r="B371" s="75" t="str">
        <f t="shared" si="34"/>
        <v>30</v>
      </c>
      <c r="C371" s="249" t="str">
        <f t="shared" si="35"/>
        <v>30___ddmmmyy_UKy_TWMF_rep-quench</v>
      </c>
      <c r="D371" s="199"/>
      <c r="E371" s="200"/>
      <c r="F371" s="255">
        <f t="shared" si="38"/>
        <v>0</v>
      </c>
      <c r="G371" s="75" t="s">
        <v>240</v>
      </c>
      <c r="I371" s="256">
        <f t="shared" si="36"/>
        <v>0</v>
      </c>
      <c r="J371" s="115"/>
      <c r="K371" s="201"/>
      <c r="L371" s="201"/>
      <c r="M371" s="254">
        <f t="shared" si="39"/>
        <v>0</v>
      </c>
      <c r="N371" s="195"/>
      <c r="R371" s="115"/>
      <c r="S371" s="260">
        <f t="shared" si="40"/>
        <v>0</v>
      </c>
      <c r="T371" s="202"/>
      <c r="U371" s="75" t="s">
        <v>241</v>
      </c>
      <c r="X371" s="254" t="e">
        <f t="shared" si="37"/>
        <v>#DIV/0!</v>
      </c>
    </row>
    <row r="372" spans="1:24">
      <c r="A372" s="75" t="str">
        <f t="shared" si="33"/>
        <v>#ignore</v>
      </c>
      <c r="B372" s="75" t="str">
        <f t="shared" si="34"/>
        <v>31</v>
      </c>
      <c r="C372" s="249" t="str">
        <f t="shared" si="35"/>
        <v>31___ddmmmyy_UKy_TWMF_rep-quench</v>
      </c>
      <c r="D372" s="199"/>
      <c r="E372" s="200"/>
      <c r="F372" s="255">
        <f t="shared" si="38"/>
        <v>0</v>
      </c>
      <c r="G372" s="75" t="s">
        <v>240</v>
      </c>
      <c r="I372" s="256">
        <f t="shared" si="36"/>
        <v>0</v>
      </c>
      <c r="J372" s="115"/>
      <c r="K372" s="201"/>
      <c r="L372" s="201"/>
      <c r="M372" s="254">
        <f t="shared" si="39"/>
        <v>0</v>
      </c>
      <c r="N372" s="195"/>
      <c r="R372" s="115"/>
      <c r="S372" s="260">
        <f t="shared" si="40"/>
        <v>0</v>
      </c>
      <c r="T372" s="202"/>
      <c r="U372" s="75" t="s">
        <v>241</v>
      </c>
      <c r="X372" s="254" t="e">
        <f t="shared" si="37"/>
        <v>#DIV/0!</v>
      </c>
    </row>
    <row r="373" spans="1:24">
      <c r="A373" s="75" t="str">
        <f t="shared" si="33"/>
        <v>#ignore</v>
      </c>
      <c r="B373" s="75" t="str">
        <f t="shared" si="34"/>
        <v>32</v>
      </c>
      <c r="C373" s="249" t="str">
        <f t="shared" si="35"/>
        <v>32___ddmmmyy_UKy_TWMF_rep-quench</v>
      </c>
      <c r="D373" s="199"/>
      <c r="E373" s="200"/>
      <c r="F373" s="255">
        <f t="shared" si="38"/>
        <v>0</v>
      </c>
      <c r="G373" s="75" t="s">
        <v>240</v>
      </c>
      <c r="I373" s="256">
        <f t="shared" si="36"/>
        <v>0</v>
      </c>
      <c r="J373" s="115"/>
      <c r="K373" s="201"/>
      <c r="L373" s="201"/>
      <c r="M373" s="254">
        <f t="shared" si="39"/>
        <v>0</v>
      </c>
      <c r="N373" s="195"/>
      <c r="R373" s="115"/>
      <c r="S373" s="260">
        <f t="shared" si="40"/>
        <v>0</v>
      </c>
      <c r="T373" s="202"/>
      <c r="U373" s="75" t="s">
        <v>241</v>
      </c>
      <c r="X373" s="254" t="e">
        <f t="shared" si="37"/>
        <v>#DIV/0!</v>
      </c>
    </row>
    <row r="374" spans="1:24">
      <c r="B374" s="136"/>
      <c r="C374" s="172"/>
      <c r="D374" s="203"/>
      <c r="E374" s="204"/>
      <c r="F374" s="205"/>
      <c r="H374" s="167"/>
      <c r="J374" s="203"/>
      <c r="K374" s="203"/>
      <c r="L374" s="206"/>
      <c r="M374" s="195"/>
      <c r="R374" s="207"/>
      <c r="S374" s="202"/>
      <c r="U374" s="206"/>
    </row>
    <row r="375" spans="1:24">
      <c r="R375" s="202"/>
      <c r="U375" s="195"/>
    </row>
    <row r="376" spans="1:24" s="158" customFormat="1" ht="21">
      <c r="B376" s="208" t="s">
        <v>441</v>
      </c>
    </row>
    <row r="377" spans="1:24">
      <c r="A377" s="75" t="s">
        <v>0</v>
      </c>
      <c r="B377" s="128" t="s">
        <v>19</v>
      </c>
      <c r="C377" s="75" t="s">
        <v>29</v>
      </c>
      <c r="D377" s="209" t="s">
        <v>21</v>
      </c>
      <c r="E377" s="210" t="s">
        <v>22</v>
      </c>
    </row>
    <row r="378" spans="1:24">
      <c r="B378" s="211" t="s">
        <v>58</v>
      </c>
      <c r="C378" s="75" t="s">
        <v>30</v>
      </c>
      <c r="D378" s="212" t="s">
        <v>38</v>
      </c>
      <c r="E378" s="143" t="s">
        <v>228</v>
      </c>
    </row>
    <row r="379" spans="1:24">
      <c r="B379" s="211"/>
      <c r="D379" s="189"/>
    </row>
    <row r="380" spans="1:24">
      <c r="A380" s="75" t="s">
        <v>0</v>
      </c>
      <c r="C380" s="128" t="s">
        <v>31</v>
      </c>
      <c r="D380" s="191" t="s">
        <v>501</v>
      </c>
      <c r="E380" s="75" t="s">
        <v>236</v>
      </c>
      <c r="F380" s="154" t="s">
        <v>476</v>
      </c>
    </row>
    <row r="381" spans="1:24">
      <c r="A381" s="75" t="s">
        <v>2</v>
      </c>
      <c r="B381" s="128" t="s">
        <v>26</v>
      </c>
      <c r="C381" s="179" t="s">
        <v>225</v>
      </c>
      <c r="D381" s="128" t="s">
        <v>59</v>
      </c>
      <c r="E381" s="75" t="s">
        <v>239</v>
      </c>
      <c r="F381" s="191" t="s">
        <v>477</v>
      </c>
    </row>
    <row r="382" spans="1:24">
      <c r="A382" s="75" t="str">
        <f t="shared" ref="A382:A413" si="41">IF(A201="#ignore","#ignore","")</f>
        <v/>
      </c>
      <c r="B382" s="75" t="str">
        <f t="shared" ref="B382:B413" si="42">B152</f>
        <v>01</v>
      </c>
      <c r="C382" s="249" t="str">
        <f t="shared" ref="C382:C413" si="43">CONCATENATE(C152,"-quench")</f>
        <v>01_PC9_EV_unlbl_Ctl_ddmmmyy_UKy_TWMF_rep1-quench</v>
      </c>
      <c r="D382" s="213"/>
      <c r="E382" s="75" t="s">
        <v>240</v>
      </c>
    </row>
    <row r="383" spans="1:24">
      <c r="A383" s="75" t="str">
        <f t="shared" si="41"/>
        <v/>
      </c>
      <c r="B383" s="75" t="str">
        <f t="shared" si="42"/>
        <v>02</v>
      </c>
      <c r="C383" s="249" t="str">
        <f t="shared" si="43"/>
        <v>02_PC9_EV_13C6Glc_Ctl_ddmmmyy_UKy_TWMF_rep1-quench</v>
      </c>
      <c r="D383" s="213"/>
      <c r="E383" s="75" t="s">
        <v>240</v>
      </c>
    </row>
    <row r="384" spans="1:24">
      <c r="A384" s="75" t="str">
        <f t="shared" si="41"/>
        <v/>
      </c>
      <c r="B384" s="75" t="str">
        <f t="shared" si="42"/>
        <v>03</v>
      </c>
      <c r="C384" s="249" t="str">
        <f t="shared" si="43"/>
        <v>03_PC9_EV_13C6Glc_Ctl_ddmmmyy_UKy_TWMF_rep2-quench</v>
      </c>
      <c r="D384" s="213"/>
      <c r="E384" s="75" t="s">
        <v>240</v>
      </c>
    </row>
    <row r="385" spans="1:9">
      <c r="A385" s="75" t="str">
        <f t="shared" si="41"/>
        <v/>
      </c>
      <c r="B385" s="75" t="str">
        <f t="shared" si="42"/>
        <v>04</v>
      </c>
      <c r="C385" s="249" t="str">
        <f t="shared" si="43"/>
        <v>04_PC9_EV_13C6Glc_Ctl_ddmmmyy_UKy_TWMF_rep3-quench</v>
      </c>
      <c r="D385" s="213"/>
      <c r="E385" s="75" t="s">
        <v>240</v>
      </c>
    </row>
    <row r="386" spans="1:9">
      <c r="A386" s="75" t="str">
        <f t="shared" si="41"/>
        <v/>
      </c>
      <c r="B386" s="75" t="str">
        <f t="shared" si="42"/>
        <v>05</v>
      </c>
      <c r="C386" s="249" t="str">
        <f t="shared" si="43"/>
        <v>05_PC9_EV_13C6Glc_100ugWGP_ddmmmyy_UKy_TWMF_rep1-quench</v>
      </c>
      <c r="D386" s="213"/>
      <c r="E386" s="75" t="s">
        <v>240</v>
      </c>
    </row>
    <row r="387" spans="1:9">
      <c r="A387" s="75" t="str">
        <f t="shared" si="41"/>
        <v/>
      </c>
      <c r="B387" s="75" t="str">
        <f t="shared" si="42"/>
        <v>06</v>
      </c>
      <c r="C387" s="249" t="str">
        <f t="shared" si="43"/>
        <v>06_PC9_EV_13C6Glc_100ugWGP_ddmmmyy_UKy_TWMF_rep1-quench</v>
      </c>
      <c r="D387" s="193"/>
      <c r="E387" s="75" t="s">
        <v>240</v>
      </c>
    </row>
    <row r="388" spans="1:9">
      <c r="A388" s="75" t="str">
        <f t="shared" si="41"/>
        <v/>
      </c>
      <c r="B388" s="75" t="str">
        <f t="shared" si="42"/>
        <v>07</v>
      </c>
      <c r="C388" s="249" t="str">
        <f t="shared" si="43"/>
        <v>07_PC9_EV_13C6Glc_100ugWGP_ddmmmyy_UKy_TWMF_rep2-quench</v>
      </c>
      <c r="D388" s="193"/>
      <c r="E388" s="75" t="s">
        <v>240</v>
      </c>
    </row>
    <row r="389" spans="1:9">
      <c r="A389" s="75" t="str">
        <f t="shared" si="41"/>
        <v/>
      </c>
      <c r="B389" s="75" t="str">
        <f t="shared" si="42"/>
        <v>08</v>
      </c>
      <c r="C389" s="249" t="str">
        <f t="shared" si="43"/>
        <v>08_PC9_EV_unlbl_100ugWGP_ddmmmyy_UKy_TWMF_rep3-quench</v>
      </c>
      <c r="D389" s="193"/>
      <c r="E389" s="75" t="s">
        <v>240</v>
      </c>
    </row>
    <row r="390" spans="1:9">
      <c r="A390" s="75" t="str">
        <f t="shared" si="41"/>
        <v>#ignore</v>
      </c>
      <c r="B390" s="75" t="str">
        <f t="shared" si="42"/>
        <v>09</v>
      </c>
      <c r="C390" s="249" t="str">
        <f t="shared" si="43"/>
        <v>09___ddmmmyy_UKy_TWMF_rep-quench</v>
      </c>
      <c r="D390" s="193"/>
      <c r="E390" s="75" t="s">
        <v>240</v>
      </c>
    </row>
    <row r="391" spans="1:9">
      <c r="A391" s="75" t="str">
        <f t="shared" si="41"/>
        <v>#ignore</v>
      </c>
      <c r="B391" s="75" t="str">
        <f t="shared" si="42"/>
        <v>10</v>
      </c>
      <c r="C391" s="249" t="str">
        <f t="shared" si="43"/>
        <v>10___ddmmmyy_UKy_TWMF_rep-quench</v>
      </c>
      <c r="D391" s="193"/>
      <c r="E391" s="75" t="s">
        <v>240</v>
      </c>
    </row>
    <row r="392" spans="1:9">
      <c r="A392" s="75" t="str">
        <f t="shared" si="41"/>
        <v>#ignore</v>
      </c>
      <c r="B392" s="75" t="str">
        <f t="shared" si="42"/>
        <v>11</v>
      </c>
      <c r="C392" s="249" t="str">
        <f t="shared" si="43"/>
        <v>11___ddmmmyy_UKy_TWMF_rep-quench</v>
      </c>
      <c r="D392" s="193"/>
      <c r="E392" s="75" t="s">
        <v>240</v>
      </c>
    </row>
    <row r="393" spans="1:9">
      <c r="A393" s="75" t="str">
        <f t="shared" si="41"/>
        <v>#ignore</v>
      </c>
      <c r="B393" s="75" t="str">
        <f t="shared" si="42"/>
        <v>12</v>
      </c>
      <c r="C393" s="249" t="str">
        <f t="shared" si="43"/>
        <v>12___ddmmmyy_UKy_TWMF_rep-quench</v>
      </c>
      <c r="D393" s="193"/>
      <c r="E393" s="75" t="s">
        <v>240</v>
      </c>
    </row>
    <row r="394" spans="1:9">
      <c r="A394" s="75" t="str">
        <f t="shared" si="41"/>
        <v>#ignore</v>
      </c>
      <c r="B394" s="75" t="str">
        <f t="shared" si="42"/>
        <v>13</v>
      </c>
      <c r="C394" s="249" t="str">
        <f t="shared" si="43"/>
        <v>13___ddmmmyy_UKy_TWMF_rep-quench</v>
      </c>
      <c r="D394" s="193"/>
      <c r="E394" s="75" t="s">
        <v>240</v>
      </c>
    </row>
    <row r="395" spans="1:9">
      <c r="A395" s="75" t="str">
        <f t="shared" si="41"/>
        <v>#ignore</v>
      </c>
      <c r="B395" s="75" t="str">
        <f t="shared" si="42"/>
        <v>14</v>
      </c>
      <c r="C395" s="249" t="str">
        <f t="shared" si="43"/>
        <v>14___ddmmmyy_UKy_TWMF_rep-quench</v>
      </c>
      <c r="D395" s="194"/>
      <c r="E395" s="75" t="s">
        <v>240</v>
      </c>
      <c r="F395" s="181"/>
      <c r="G395" s="181"/>
      <c r="I395" s="181"/>
    </row>
    <row r="396" spans="1:9">
      <c r="A396" s="75" t="str">
        <f t="shared" si="41"/>
        <v>#ignore</v>
      </c>
      <c r="B396" s="75" t="str">
        <f t="shared" si="42"/>
        <v>15</v>
      </c>
      <c r="C396" s="249" t="str">
        <f t="shared" si="43"/>
        <v>15___ddmmmyy_UKy_TWMF_rep-quench</v>
      </c>
      <c r="D396" s="193"/>
      <c r="E396" s="75" t="s">
        <v>240</v>
      </c>
    </row>
    <row r="397" spans="1:9">
      <c r="A397" s="75" t="str">
        <f t="shared" si="41"/>
        <v>#ignore</v>
      </c>
      <c r="B397" s="75" t="str">
        <f t="shared" si="42"/>
        <v>16</v>
      </c>
      <c r="C397" s="249" t="str">
        <f t="shared" si="43"/>
        <v>16___ddmmmyy_UKy_TWMF_rep-quench</v>
      </c>
      <c r="D397" s="193"/>
      <c r="E397" s="75" t="s">
        <v>240</v>
      </c>
    </row>
    <row r="398" spans="1:9">
      <c r="A398" s="75" t="str">
        <f t="shared" si="41"/>
        <v>#ignore</v>
      </c>
      <c r="B398" s="75" t="str">
        <f t="shared" si="42"/>
        <v>17</v>
      </c>
      <c r="C398" s="249" t="str">
        <f t="shared" si="43"/>
        <v>17___ddmmmyy_UKy_TWMF_rep-quench</v>
      </c>
      <c r="D398" s="193"/>
      <c r="E398" s="75" t="s">
        <v>240</v>
      </c>
    </row>
    <row r="399" spans="1:9">
      <c r="A399" s="75" t="str">
        <f t="shared" si="41"/>
        <v>#ignore</v>
      </c>
      <c r="B399" s="75" t="str">
        <f t="shared" si="42"/>
        <v>18</v>
      </c>
      <c r="C399" s="249" t="str">
        <f t="shared" si="43"/>
        <v>18___ddmmmyy_UKy_TWMF_rep-quench</v>
      </c>
      <c r="D399" s="193"/>
      <c r="E399" s="75" t="s">
        <v>240</v>
      </c>
    </row>
    <row r="400" spans="1:9">
      <c r="A400" s="75" t="str">
        <f t="shared" si="41"/>
        <v>#ignore</v>
      </c>
      <c r="B400" s="75" t="str">
        <f t="shared" si="42"/>
        <v>19</v>
      </c>
      <c r="C400" s="249" t="str">
        <f t="shared" si="43"/>
        <v>19___ddmmmyy_UKy_TWMF_rep-quench</v>
      </c>
      <c r="D400" s="193"/>
      <c r="E400" s="75" t="s">
        <v>240</v>
      </c>
    </row>
    <row r="401" spans="1:21">
      <c r="A401" s="75" t="str">
        <f t="shared" si="41"/>
        <v>#ignore</v>
      </c>
      <c r="B401" s="75" t="str">
        <f t="shared" si="42"/>
        <v>20</v>
      </c>
      <c r="C401" s="249" t="str">
        <f t="shared" si="43"/>
        <v>20___ddmmmyy_UKy_TWMF_rep-quench</v>
      </c>
      <c r="D401" s="193"/>
      <c r="E401" s="75" t="s">
        <v>240</v>
      </c>
    </row>
    <row r="402" spans="1:21">
      <c r="A402" s="75" t="str">
        <f t="shared" si="41"/>
        <v>#ignore</v>
      </c>
      <c r="B402" s="75" t="str">
        <f t="shared" si="42"/>
        <v>21</v>
      </c>
      <c r="C402" s="249" t="str">
        <f t="shared" si="43"/>
        <v>21___ddmmmyy_UKy_TWMF_rep-quench</v>
      </c>
      <c r="D402" s="193"/>
      <c r="E402" s="75" t="s">
        <v>240</v>
      </c>
    </row>
    <row r="403" spans="1:21">
      <c r="A403" s="75" t="str">
        <f t="shared" si="41"/>
        <v>#ignore</v>
      </c>
      <c r="B403" s="75" t="str">
        <f t="shared" si="42"/>
        <v>22</v>
      </c>
      <c r="C403" s="249" t="str">
        <f t="shared" si="43"/>
        <v>22___ddmmmyy_UKy_TWMF_rep-quench</v>
      </c>
      <c r="D403" s="193"/>
      <c r="E403" s="75" t="s">
        <v>240</v>
      </c>
      <c r="G403" s="110"/>
    </row>
    <row r="404" spans="1:21">
      <c r="A404" s="75" t="str">
        <f t="shared" si="41"/>
        <v>#ignore</v>
      </c>
      <c r="B404" s="75" t="str">
        <f t="shared" si="42"/>
        <v>23</v>
      </c>
      <c r="C404" s="249" t="str">
        <f t="shared" si="43"/>
        <v>23___ddmmmyy_UKy_TWMF_rep-quench</v>
      </c>
      <c r="D404" s="193"/>
      <c r="E404" s="75" t="s">
        <v>240</v>
      </c>
      <c r="G404" s="110"/>
    </row>
    <row r="405" spans="1:21">
      <c r="A405" s="75" t="str">
        <f t="shared" si="41"/>
        <v>#ignore</v>
      </c>
      <c r="B405" s="75" t="str">
        <f t="shared" si="42"/>
        <v>24</v>
      </c>
      <c r="C405" s="249" t="str">
        <f t="shared" si="43"/>
        <v>24___ddmmmyy_UKy_TWMF_rep-quench</v>
      </c>
      <c r="D405" s="199"/>
      <c r="E405" s="75" t="s">
        <v>240</v>
      </c>
      <c r="F405" s="205"/>
      <c r="G405" s="214"/>
      <c r="J405" s="203"/>
      <c r="K405" s="203"/>
      <c r="L405" s="206"/>
      <c r="M405" s="195"/>
      <c r="R405" s="207"/>
      <c r="S405" s="202"/>
      <c r="U405" s="206"/>
    </row>
    <row r="406" spans="1:21">
      <c r="A406" s="75" t="str">
        <f t="shared" si="41"/>
        <v>#ignore</v>
      </c>
      <c r="B406" s="75" t="str">
        <f t="shared" si="42"/>
        <v>25</v>
      </c>
      <c r="C406" s="249" t="str">
        <f t="shared" si="43"/>
        <v>25___ddmmmyy_UKy_TWMF_rep-quench</v>
      </c>
      <c r="D406" s="115"/>
      <c r="E406" s="75" t="s">
        <v>240</v>
      </c>
      <c r="G406" s="110"/>
      <c r="R406" s="202"/>
      <c r="U406" s="195"/>
    </row>
    <row r="407" spans="1:21">
      <c r="A407" s="75" t="str">
        <f t="shared" si="41"/>
        <v>#ignore</v>
      </c>
      <c r="B407" s="75" t="str">
        <f t="shared" si="42"/>
        <v>26</v>
      </c>
      <c r="C407" s="249" t="str">
        <f t="shared" si="43"/>
        <v>26___ddmmmyy_UKy_TWMF_rep-quench</v>
      </c>
      <c r="D407" s="115"/>
      <c r="E407" s="75" t="s">
        <v>240</v>
      </c>
      <c r="G407" s="110"/>
    </row>
    <row r="408" spans="1:21">
      <c r="A408" s="75" t="str">
        <f t="shared" si="41"/>
        <v>#ignore</v>
      </c>
      <c r="B408" s="75" t="str">
        <f t="shared" si="42"/>
        <v>27</v>
      </c>
      <c r="C408" s="249" t="str">
        <f t="shared" si="43"/>
        <v>27___ddmmmyy_UKy_TWMF_rep-quench</v>
      </c>
      <c r="D408" s="193"/>
      <c r="E408" s="75" t="s">
        <v>240</v>
      </c>
      <c r="G408" s="110"/>
    </row>
    <row r="409" spans="1:21">
      <c r="A409" s="75" t="str">
        <f t="shared" si="41"/>
        <v>#ignore</v>
      </c>
      <c r="B409" s="75" t="str">
        <f t="shared" si="42"/>
        <v>28</v>
      </c>
      <c r="C409" s="249" t="str">
        <f t="shared" si="43"/>
        <v>28___ddmmmyy_UKy_TWMF_rep-quench</v>
      </c>
      <c r="D409" s="193"/>
      <c r="E409" s="75" t="s">
        <v>240</v>
      </c>
      <c r="G409" s="110"/>
    </row>
    <row r="410" spans="1:21">
      <c r="A410" s="75" t="str">
        <f t="shared" si="41"/>
        <v>#ignore</v>
      </c>
      <c r="B410" s="75" t="str">
        <f t="shared" si="42"/>
        <v>29</v>
      </c>
      <c r="C410" s="249" t="str">
        <f t="shared" si="43"/>
        <v>29___ddmmmyy_UKy_TWMF_rep-quench</v>
      </c>
      <c r="D410" s="199"/>
      <c r="E410" s="75" t="s">
        <v>240</v>
      </c>
      <c r="F410" s="205"/>
      <c r="G410" s="214"/>
      <c r="J410" s="203"/>
      <c r="K410" s="203"/>
      <c r="L410" s="206"/>
      <c r="M410" s="195"/>
      <c r="R410" s="207"/>
      <c r="S410" s="202"/>
      <c r="U410" s="206"/>
    </row>
    <row r="411" spans="1:21">
      <c r="A411" s="75" t="str">
        <f t="shared" si="41"/>
        <v>#ignore</v>
      </c>
      <c r="B411" s="75" t="str">
        <f t="shared" si="42"/>
        <v>30</v>
      </c>
      <c r="C411" s="249" t="str">
        <f t="shared" si="43"/>
        <v>30___ddmmmyy_UKy_TWMF_rep-quench</v>
      </c>
      <c r="D411" s="115"/>
      <c r="E411" s="75" t="s">
        <v>240</v>
      </c>
      <c r="G411" s="110"/>
      <c r="R411" s="202"/>
      <c r="U411" s="195"/>
    </row>
    <row r="412" spans="1:21">
      <c r="A412" s="75" t="str">
        <f t="shared" si="41"/>
        <v>#ignore</v>
      </c>
      <c r="B412" s="75" t="str">
        <f t="shared" si="42"/>
        <v>31</v>
      </c>
      <c r="C412" s="249" t="str">
        <f t="shared" si="43"/>
        <v>31___ddmmmyy_UKy_TWMF_rep-quench</v>
      </c>
      <c r="D412" s="115"/>
      <c r="E412" s="75" t="s">
        <v>240</v>
      </c>
      <c r="G412" s="110"/>
    </row>
    <row r="413" spans="1:21">
      <c r="A413" s="75" t="str">
        <f t="shared" si="41"/>
        <v>#ignore</v>
      </c>
      <c r="B413" s="75" t="str">
        <f t="shared" si="42"/>
        <v>32</v>
      </c>
      <c r="C413" s="249" t="str">
        <f t="shared" si="43"/>
        <v>32___ddmmmyy_UKy_TWMF_rep-quench</v>
      </c>
      <c r="D413" s="193"/>
      <c r="E413" s="75" t="s">
        <v>240</v>
      </c>
      <c r="G413" s="110"/>
    </row>
    <row r="414" spans="1:21">
      <c r="B414" s="136"/>
      <c r="C414" s="172"/>
      <c r="D414" s="203"/>
      <c r="E414" s="204"/>
      <c r="F414" s="205"/>
      <c r="G414" s="214"/>
      <c r="H414" s="167"/>
      <c r="J414" s="203"/>
      <c r="K414" s="203"/>
      <c r="L414" s="206"/>
      <c r="M414" s="195"/>
      <c r="R414" s="207"/>
      <c r="S414" s="202"/>
      <c r="U414" s="206"/>
    </row>
    <row r="415" spans="1:21">
      <c r="R415" s="202"/>
      <c r="U415" s="195"/>
    </row>
    <row r="416" spans="1:21" s="158" customFormat="1">
      <c r="A416" s="160"/>
      <c r="B416" s="287"/>
      <c r="C416" s="288"/>
    </row>
    <row r="417" spans="1:10" s="217" customFormat="1" ht="21">
      <c r="A417" s="215"/>
      <c r="B417" s="216" t="s">
        <v>365</v>
      </c>
    </row>
    <row r="418" spans="1:10" s="217" customFormat="1" ht="19.5" customHeight="1">
      <c r="A418" s="215"/>
      <c r="B418" s="289"/>
    </row>
    <row r="419" spans="1:10" s="219" customFormat="1">
      <c r="B419" s="219" t="s">
        <v>95</v>
      </c>
    </row>
    <row r="420" spans="1:10" s="220" customFormat="1">
      <c r="A420" s="220" t="s">
        <v>0</v>
      </c>
      <c r="B420" s="221" t="s">
        <v>19</v>
      </c>
      <c r="C420" s="220" t="s">
        <v>29</v>
      </c>
      <c r="D420" s="222" t="s">
        <v>21</v>
      </c>
      <c r="E420" s="223" t="s">
        <v>22</v>
      </c>
    </row>
    <row r="421" spans="1:10" s="220" customFormat="1">
      <c r="B421" s="191" t="s">
        <v>505</v>
      </c>
      <c r="C421" s="220" t="s">
        <v>30</v>
      </c>
      <c r="D421" s="75" t="s">
        <v>396</v>
      </c>
      <c r="E421" s="273" t="s">
        <v>490</v>
      </c>
    </row>
    <row r="422" spans="1:10" s="220" customFormat="1">
      <c r="E422" s="224"/>
    </row>
    <row r="423" spans="1:10" s="220" customFormat="1">
      <c r="E423" s="143"/>
      <c r="G423" s="221"/>
      <c r="H423" s="221"/>
      <c r="I423" s="221"/>
      <c r="J423" s="221"/>
    </row>
    <row r="424" spans="1:10">
      <c r="B424" s="191"/>
      <c r="D424" s="220"/>
      <c r="E424" s="273"/>
    </row>
    <row r="425" spans="1:10" s="220" customFormat="1"/>
    <row r="426" spans="1:10">
      <c r="A426" s="84" t="s">
        <v>0</v>
      </c>
      <c r="B426" s="84" t="s">
        <v>19</v>
      </c>
      <c r="C426" s="75" t="s">
        <v>224</v>
      </c>
      <c r="D426" s="75" t="s">
        <v>20</v>
      </c>
      <c r="E426" s="120" t="s">
        <v>231</v>
      </c>
      <c r="F426" s="120" t="s">
        <v>230</v>
      </c>
      <c r="G426" s="116"/>
      <c r="H426" s="116"/>
      <c r="I426" s="116"/>
    </row>
    <row r="427" spans="1:10">
      <c r="A427" s="84"/>
      <c r="B427" s="84" t="s">
        <v>247</v>
      </c>
      <c r="C427" s="120" t="s">
        <v>242</v>
      </c>
      <c r="D427" s="120" t="s">
        <v>232</v>
      </c>
      <c r="E427" s="115"/>
      <c r="F427" s="115"/>
      <c r="G427" s="116"/>
      <c r="H427" s="116"/>
      <c r="I427" s="116"/>
    </row>
    <row r="428" spans="1:10">
      <c r="A428" s="84"/>
      <c r="B428" s="84" t="s">
        <v>245</v>
      </c>
      <c r="C428" s="120" t="s">
        <v>242</v>
      </c>
      <c r="D428" s="120" t="s">
        <v>232</v>
      </c>
      <c r="E428" s="115"/>
      <c r="F428" s="115"/>
      <c r="G428" s="116"/>
      <c r="H428" s="116"/>
      <c r="I428" s="116"/>
    </row>
    <row r="429" spans="1:10">
      <c r="A429" s="84"/>
      <c r="B429" s="84"/>
      <c r="C429" s="120"/>
      <c r="D429" s="120"/>
      <c r="G429" s="116"/>
      <c r="H429" s="116"/>
      <c r="I429" s="116"/>
    </row>
    <row r="430" spans="1:10" s="227" customFormat="1">
      <c r="A430" s="218"/>
      <c r="B430" s="225" t="s">
        <v>442</v>
      </c>
      <c r="C430" s="226">
        <f>D113</f>
        <v>0</v>
      </c>
    </row>
    <row r="431" spans="1:10" s="220" customFormat="1">
      <c r="B431" s="228" t="s">
        <v>93</v>
      </c>
      <c r="C431" s="229"/>
    </row>
    <row r="432" spans="1:10">
      <c r="B432" s="137" t="s">
        <v>94</v>
      </c>
      <c r="C432" s="115"/>
    </row>
    <row r="434" spans="1:26" s="220" customFormat="1"/>
    <row r="435" spans="1:26" s="220" customFormat="1" ht="32.1" customHeight="1">
      <c r="A435" s="220" t="s">
        <v>0</v>
      </c>
      <c r="B435" s="230"/>
      <c r="C435" s="221" t="s">
        <v>31</v>
      </c>
      <c r="G435" s="165" t="s">
        <v>506</v>
      </c>
      <c r="H435" s="220" t="s">
        <v>236</v>
      </c>
      <c r="I435" s="261" t="s">
        <v>476</v>
      </c>
      <c r="J435" s="165" t="s">
        <v>507</v>
      </c>
      <c r="K435" s="220" t="s">
        <v>236</v>
      </c>
      <c r="L435" s="261" t="s">
        <v>476</v>
      </c>
      <c r="M435" s="165" t="s">
        <v>508</v>
      </c>
      <c r="N435" s="220" t="s">
        <v>236</v>
      </c>
      <c r="O435" s="261" t="s">
        <v>476</v>
      </c>
      <c r="P435" s="165" t="s">
        <v>509</v>
      </c>
      <c r="Q435" s="220" t="s">
        <v>236</v>
      </c>
      <c r="R435" s="261" t="s">
        <v>476</v>
      </c>
      <c r="S435" s="165" t="s">
        <v>510</v>
      </c>
      <c r="T435" s="220" t="s">
        <v>236</v>
      </c>
      <c r="U435" s="261" t="s">
        <v>476</v>
      </c>
    </row>
    <row r="436" spans="1:26" s="220" customFormat="1" ht="36" customHeight="1">
      <c r="A436" s="220" t="s">
        <v>2</v>
      </c>
      <c r="B436" s="221" t="s">
        <v>26</v>
      </c>
      <c r="C436" s="231" t="s">
        <v>32</v>
      </c>
      <c r="D436" s="221" t="s">
        <v>443</v>
      </c>
      <c r="E436" s="221" t="s">
        <v>397</v>
      </c>
      <c r="F436" s="221" t="s">
        <v>398</v>
      </c>
      <c r="G436" s="221" t="s">
        <v>399</v>
      </c>
      <c r="H436" s="220" t="s">
        <v>239</v>
      </c>
      <c r="I436" s="111" t="s">
        <v>477</v>
      </c>
      <c r="J436" s="221" t="s">
        <v>400</v>
      </c>
      <c r="K436" s="220" t="s">
        <v>239</v>
      </c>
      <c r="L436" s="111" t="s">
        <v>477</v>
      </c>
      <c r="M436" s="221" t="s">
        <v>401</v>
      </c>
      <c r="N436" s="220" t="s">
        <v>239</v>
      </c>
      <c r="O436" s="111" t="s">
        <v>477</v>
      </c>
      <c r="P436" s="221" t="s">
        <v>402</v>
      </c>
      <c r="Q436" s="220" t="s">
        <v>239</v>
      </c>
      <c r="R436" s="111" t="s">
        <v>477</v>
      </c>
      <c r="S436" s="221" t="s">
        <v>403</v>
      </c>
      <c r="T436" s="220" t="s">
        <v>239</v>
      </c>
      <c r="U436" s="111" t="s">
        <v>477</v>
      </c>
      <c r="V436" s="221" t="s">
        <v>258</v>
      </c>
      <c r="W436" s="221" t="s">
        <v>259</v>
      </c>
      <c r="X436" s="221" t="s">
        <v>404</v>
      </c>
      <c r="Y436" s="221" t="s">
        <v>405</v>
      </c>
      <c r="Z436" s="221" t="s">
        <v>406</v>
      </c>
    </row>
    <row r="437" spans="1:26" s="220" customFormat="1">
      <c r="A437" s="75" t="str">
        <f t="shared" ref="A437:A468" si="44">IF(A201="#ignore","#ignore","")</f>
        <v/>
      </c>
      <c r="B437" s="232" t="str">
        <f t="shared" ref="B437:B468" si="45">B152</f>
        <v>01</v>
      </c>
      <c r="C437" s="249" t="str">
        <f t="shared" ref="C437:C468" si="46">CONCATENATE(C201,"-media-",C$430,"h")</f>
        <v>01_PC9_EV_unlbl_Ctl_ddmmmyy_UKy_TWMF_rep1-media-0h</v>
      </c>
      <c r="D437" s="233"/>
      <c r="E437" s="233"/>
      <c r="F437" s="257">
        <f>E437-D437</f>
        <v>0</v>
      </c>
      <c r="G437" s="234"/>
      <c r="H437" s="220" t="s">
        <v>247</v>
      </c>
      <c r="J437" s="234"/>
      <c r="K437" s="220" t="s">
        <v>247</v>
      </c>
      <c r="M437" s="235"/>
      <c r="N437" s="220" t="s">
        <v>247</v>
      </c>
      <c r="P437" s="236"/>
      <c r="Q437" s="220" t="s">
        <v>247</v>
      </c>
      <c r="S437" s="237"/>
      <c r="T437" s="220" t="s">
        <v>247</v>
      </c>
      <c r="V437" s="258">
        <f t="shared" ref="V437:V468" si="47">(F437-G437-J437-M437)</f>
        <v>0</v>
      </c>
      <c r="W437" s="259">
        <f>V437/2</f>
        <v>0</v>
      </c>
      <c r="X437" s="259" t="e">
        <f t="shared" ref="X437:X468" si="48">M437/F437</f>
        <v>#DIV/0!</v>
      </c>
      <c r="Y437" s="259" t="e">
        <f t="shared" ref="Y437:Y468" si="49">P437/F437</f>
        <v>#DIV/0!</v>
      </c>
      <c r="Z437" s="259" t="e">
        <f t="shared" ref="Z437:Z468" si="50">S437/F437</f>
        <v>#DIV/0!</v>
      </c>
    </row>
    <row r="438" spans="1:26" s="220" customFormat="1">
      <c r="A438" s="75" t="str">
        <f t="shared" si="44"/>
        <v/>
      </c>
      <c r="B438" s="232" t="str">
        <f t="shared" si="45"/>
        <v>02</v>
      </c>
      <c r="C438" s="249" t="str">
        <f t="shared" si="46"/>
        <v>02_PC9_EV_13C6Glc_Ctl_ddmmmyy_UKy_TWMF_rep1-media-0h</v>
      </c>
      <c r="D438" s="233"/>
      <c r="E438" s="233"/>
      <c r="F438" s="257">
        <f t="shared" ref="F438:F468" si="51">E438-D438</f>
        <v>0</v>
      </c>
      <c r="G438" s="234"/>
      <c r="H438" s="220" t="s">
        <v>247</v>
      </c>
      <c r="J438" s="234"/>
      <c r="K438" s="220" t="s">
        <v>247</v>
      </c>
      <c r="M438" s="235"/>
      <c r="N438" s="220" t="s">
        <v>247</v>
      </c>
      <c r="P438" s="236"/>
      <c r="Q438" s="220" t="s">
        <v>247</v>
      </c>
      <c r="S438" s="237"/>
      <c r="T438" s="220" t="s">
        <v>247</v>
      </c>
      <c r="V438" s="258">
        <f t="shared" si="47"/>
        <v>0</v>
      </c>
      <c r="W438" s="259">
        <f t="shared" ref="W438:W468" si="52">V438/2</f>
        <v>0</v>
      </c>
      <c r="X438" s="259" t="e">
        <f t="shared" si="48"/>
        <v>#DIV/0!</v>
      </c>
      <c r="Y438" s="259" t="e">
        <f t="shared" si="49"/>
        <v>#DIV/0!</v>
      </c>
      <c r="Z438" s="259" t="e">
        <f t="shared" si="50"/>
        <v>#DIV/0!</v>
      </c>
    </row>
    <row r="439" spans="1:26" s="220" customFormat="1">
      <c r="A439" s="75" t="str">
        <f t="shared" si="44"/>
        <v/>
      </c>
      <c r="B439" s="232" t="str">
        <f t="shared" si="45"/>
        <v>03</v>
      </c>
      <c r="C439" s="249" t="str">
        <f t="shared" si="46"/>
        <v>03_PC9_EV_13C6Glc_Ctl_ddmmmyy_UKy_TWMF_rep2-media-0h</v>
      </c>
      <c r="D439" s="233"/>
      <c r="E439" s="233"/>
      <c r="F439" s="257">
        <f t="shared" si="51"/>
        <v>0</v>
      </c>
      <c r="G439" s="234"/>
      <c r="H439" s="220" t="s">
        <v>247</v>
      </c>
      <c r="J439" s="234"/>
      <c r="K439" s="220" t="s">
        <v>247</v>
      </c>
      <c r="M439" s="235"/>
      <c r="N439" s="220" t="s">
        <v>247</v>
      </c>
      <c r="P439" s="236"/>
      <c r="Q439" s="220" t="s">
        <v>247</v>
      </c>
      <c r="S439" s="237"/>
      <c r="T439" s="220" t="s">
        <v>247</v>
      </c>
      <c r="V439" s="258">
        <f t="shared" si="47"/>
        <v>0</v>
      </c>
      <c r="W439" s="259">
        <f t="shared" si="52"/>
        <v>0</v>
      </c>
      <c r="X439" s="259" t="e">
        <f t="shared" si="48"/>
        <v>#DIV/0!</v>
      </c>
      <c r="Y439" s="259" t="e">
        <f t="shared" si="49"/>
        <v>#DIV/0!</v>
      </c>
      <c r="Z439" s="259" t="e">
        <f t="shared" si="50"/>
        <v>#DIV/0!</v>
      </c>
    </row>
    <row r="440" spans="1:26" s="220" customFormat="1">
      <c r="A440" s="75" t="str">
        <f t="shared" si="44"/>
        <v/>
      </c>
      <c r="B440" s="232" t="str">
        <f t="shared" si="45"/>
        <v>04</v>
      </c>
      <c r="C440" s="249" t="str">
        <f t="shared" si="46"/>
        <v>04_PC9_EV_13C6Glc_Ctl_ddmmmyy_UKy_TWMF_rep3-media-0h</v>
      </c>
      <c r="D440" s="233"/>
      <c r="E440" s="233"/>
      <c r="F440" s="257">
        <f t="shared" si="51"/>
        <v>0</v>
      </c>
      <c r="G440" s="234"/>
      <c r="H440" s="220" t="s">
        <v>247</v>
      </c>
      <c r="J440" s="234"/>
      <c r="K440" s="220" t="s">
        <v>247</v>
      </c>
      <c r="M440" s="235"/>
      <c r="N440" s="220" t="s">
        <v>247</v>
      </c>
      <c r="P440" s="236"/>
      <c r="Q440" s="220" t="s">
        <v>247</v>
      </c>
      <c r="S440" s="237"/>
      <c r="T440" s="220" t="s">
        <v>247</v>
      </c>
      <c r="V440" s="258">
        <f t="shared" si="47"/>
        <v>0</v>
      </c>
      <c r="W440" s="259">
        <f t="shared" si="52"/>
        <v>0</v>
      </c>
      <c r="X440" s="259" t="e">
        <f t="shared" si="48"/>
        <v>#DIV/0!</v>
      </c>
      <c r="Y440" s="259" t="e">
        <f t="shared" si="49"/>
        <v>#DIV/0!</v>
      </c>
      <c r="Z440" s="259" t="e">
        <f t="shared" si="50"/>
        <v>#DIV/0!</v>
      </c>
    </row>
    <row r="441" spans="1:26" s="220" customFormat="1">
      <c r="A441" s="75" t="str">
        <f t="shared" si="44"/>
        <v/>
      </c>
      <c r="B441" s="232" t="str">
        <f t="shared" si="45"/>
        <v>05</v>
      </c>
      <c r="C441" s="249" t="str">
        <f t="shared" si="46"/>
        <v>05_PC9_EV_13C6Glc_100ugWGP_ddmmmyy_UKy_TWMF_rep1-media-0h</v>
      </c>
      <c r="D441" s="233"/>
      <c r="E441" s="233"/>
      <c r="F441" s="257">
        <f t="shared" si="51"/>
        <v>0</v>
      </c>
      <c r="G441" s="234"/>
      <c r="H441" s="220" t="s">
        <v>247</v>
      </c>
      <c r="J441" s="234"/>
      <c r="K441" s="220" t="s">
        <v>247</v>
      </c>
      <c r="M441" s="235"/>
      <c r="N441" s="220" t="s">
        <v>247</v>
      </c>
      <c r="P441" s="236"/>
      <c r="Q441" s="220" t="s">
        <v>247</v>
      </c>
      <c r="S441" s="237"/>
      <c r="T441" s="220" t="s">
        <v>247</v>
      </c>
      <c r="V441" s="258">
        <f t="shared" si="47"/>
        <v>0</v>
      </c>
      <c r="W441" s="259">
        <f t="shared" si="52"/>
        <v>0</v>
      </c>
      <c r="X441" s="259" t="e">
        <f t="shared" si="48"/>
        <v>#DIV/0!</v>
      </c>
      <c r="Y441" s="259" t="e">
        <f t="shared" si="49"/>
        <v>#DIV/0!</v>
      </c>
      <c r="Z441" s="259" t="e">
        <f t="shared" si="50"/>
        <v>#DIV/0!</v>
      </c>
    </row>
    <row r="442" spans="1:26" s="220" customFormat="1">
      <c r="A442" s="75" t="str">
        <f t="shared" si="44"/>
        <v/>
      </c>
      <c r="B442" s="232" t="str">
        <f t="shared" si="45"/>
        <v>06</v>
      </c>
      <c r="C442" s="249" t="str">
        <f t="shared" si="46"/>
        <v>06_PC9_EV_13C6Glc_100ugWGP_ddmmmyy_UKy_TWMF_rep1-media-0h</v>
      </c>
      <c r="D442" s="233"/>
      <c r="E442" s="233"/>
      <c r="F442" s="257">
        <f t="shared" si="51"/>
        <v>0</v>
      </c>
      <c r="G442" s="234"/>
      <c r="H442" s="220" t="s">
        <v>247</v>
      </c>
      <c r="J442" s="234"/>
      <c r="K442" s="220" t="s">
        <v>247</v>
      </c>
      <c r="M442" s="235"/>
      <c r="N442" s="220" t="s">
        <v>247</v>
      </c>
      <c r="P442" s="236"/>
      <c r="Q442" s="220" t="s">
        <v>247</v>
      </c>
      <c r="S442" s="237"/>
      <c r="T442" s="220" t="s">
        <v>247</v>
      </c>
      <c r="V442" s="258">
        <f t="shared" si="47"/>
        <v>0</v>
      </c>
      <c r="W442" s="259">
        <f t="shared" si="52"/>
        <v>0</v>
      </c>
      <c r="X442" s="259" t="e">
        <f t="shared" si="48"/>
        <v>#DIV/0!</v>
      </c>
      <c r="Y442" s="259" t="e">
        <f t="shared" si="49"/>
        <v>#DIV/0!</v>
      </c>
      <c r="Z442" s="259" t="e">
        <f t="shared" si="50"/>
        <v>#DIV/0!</v>
      </c>
    </row>
    <row r="443" spans="1:26" s="220" customFormat="1">
      <c r="A443" s="75" t="str">
        <f t="shared" si="44"/>
        <v/>
      </c>
      <c r="B443" s="232" t="str">
        <f t="shared" si="45"/>
        <v>07</v>
      </c>
      <c r="C443" s="249" t="str">
        <f t="shared" si="46"/>
        <v>07_PC9_EV_13C6Glc_100ugWGP_ddmmmyy_UKy_TWMF_rep2-media-0h</v>
      </c>
      <c r="D443" s="233"/>
      <c r="E443" s="233"/>
      <c r="F443" s="257">
        <f t="shared" si="51"/>
        <v>0</v>
      </c>
      <c r="G443" s="234"/>
      <c r="H443" s="220" t="s">
        <v>247</v>
      </c>
      <c r="J443" s="234"/>
      <c r="K443" s="220" t="s">
        <v>247</v>
      </c>
      <c r="M443" s="235"/>
      <c r="N443" s="220" t="s">
        <v>247</v>
      </c>
      <c r="P443" s="236"/>
      <c r="Q443" s="220" t="s">
        <v>247</v>
      </c>
      <c r="S443" s="237"/>
      <c r="T443" s="220" t="s">
        <v>247</v>
      </c>
      <c r="V443" s="258">
        <f t="shared" si="47"/>
        <v>0</v>
      </c>
      <c r="W443" s="259">
        <f t="shared" si="52"/>
        <v>0</v>
      </c>
      <c r="X443" s="259" t="e">
        <f t="shared" si="48"/>
        <v>#DIV/0!</v>
      </c>
      <c r="Y443" s="259" t="e">
        <f t="shared" si="49"/>
        <v>#DIV/0!</v>
      </c>
      <c r="Z443" s="259" t="e">
        <f t="shared" si="50"/>
        <v>#DIV/0!</v>
      </c>
    </row>
    <row r="444" spans="1:26" s="220" customFormat="1">
      <c r="A444" s="75" t="str">
        <f t="shared" si="44"/>
        <v/>
      </c>
      <c r="B444" s="232" t="str">
        <f t="shared" si="45"/>
        <v>08</v>
      </c>
      <c r="C444" s="249" t="str">
        <f t="shared" si="46"/>
        <v>08_PC9_EV_unlbl_100ugWGP_ddmmmyy_UKy_TWMF_rep3-media-0h</v>
      </c>
      <c r="D444" s="233"/>
      <c r="E444" s="233"/>
      <c r="F444" s="257">
        <f t="shared" si="51"/>
        <v>0</v>
      </c>
      <c r="G444" s="234"/>
      <c r="H444" s="220" t="s">
        <v>247</v>
      </c>
      <c r="J444" s="234"/>
      <c r="K444" s="220" t="s">
        <v>247</v>
      </c>
      <c r="M444" s="235"/>
      <c r="N444" s="220" t="s">
        <v>247</v>
      </c>
      <c r="P444" s="236"/>
      <c r="Q444" s="220" t="s">
        <v>247</v>
      </c>
      <c r="S444" s="237"/>
      <c r="T444" s="220" t="s">
        <v>247</v>
      </c>
      <c r="V444" s="258">
        <f t="shared" si="47"/>
        <v>0</v>
      </c>
      <c r="W444" s="259">
        <f t="shared" si="52"/>
        <v>0</v>
      </c>
      <c r="X444" s="259" t="e">
        <f t="shared" si="48"/>
        <v>#DIV/0!</v>
      </c>
      <c r="Y444" s="259" t="e">
        <f t="shared" si="49"/>
        <v>#DIV/0!</v>
      </c>
      <c r="Z444" s="259" t="e">
        <f t="shared" si="50"/>
        <v>#DIV/0!</v>
      </c>
    </row>
    <row r="445" spans="1:26" s="220" customFormat="1">
      <c r="A445" s="75" t="str">
        <f t="shared" si="44"/>
        <v>#ignore</v>
      </c>
      <c r="B445" s="232" t="str">
        <f t="shared" si="45"/>
        <v>09</v>
      </c>
      <c r="C445" s="249" t="str">
        <f t="shared" si="46"/>
        <v>09___ddmmmyy_UKy_TWMF_rep-media-0h</v>
      </c>
      <c r="D445" s="233"/>
      <c r="E445" s="233"/>
      <c r="F445" s="257">
        <f t="shared" si="51"/>
        <v>0</v>
      </c>
      <c r="G445" s="234"/>
      <c r="H445" s="220" t="s">
        <v>247</v>
      </c>
      <c r="J445" s="234"/>
      <c r="K445" s="220" t="s">
        <v>247</v>
      </c>
      <c r="M445" s="235"/>
      <c r="N445" s="220" t="s">
        <v>247</v>
      </c>
      <c r="P445" s="236"/>
      <c r="Q445" s="220" t="s">
        <v>247</v>
      </c>
      <c r="S445" s="237"/>
      <c r="T445" s="220" t="s">
        <v>247</v>
      </c>
      <c r="V445" s="258">
        <f t="shared" si="47"/>
        <v>0</v>
      </c>
      <c r="W445" s="259">
        <f t="shared" si="52"/>
        <v>0</v>
      </c>
      <c r="X445" s="259" t="e">
        <f t="shared" si="48"/>
        <v>#DIV/0!</v>
      </c>
      <c r="Y445" s="259" t="e">
        <f t="shared" si="49"/>
        <v>#DIV/0!</v>
      </c>
      <c r="Z445" s="259" t="e">
        <f t="shared" si="50"/>
        <v>#DIV/0!</v>
      </c>
    </row>
    <row r="446" spans="1:26" s="220" customFormat="1">
      <c r="A446" s="75" t="str">
        <f t="shared" si="44"/>
        <v>#ignore</v>
      </c>
      <c r="B446" s="232" t="str">
        <f t="shared" si="45"/>
        <v>10</v>
      </c>
      <c r="C446" s="249" t="str">
        <f t="shared" si="46"/>
        <v>10___ddmmmyy_UKy_TWMF_rep-media-0h</v>
      </c>
      <c r="D446" s="233"/>
      <c r="E446" s="233"/>
      <c r="F446" s="257">
        <f t="shared" si="51"/>
        <v>0</v>
      </c>
      <c r="G446" s="234"/>
      <c r="H446" s="220" t="s">
        <v>247</v>
      </c>
      <c r="J446" s="234"/>
      <c r="K446" s="220" t="s">
        <v>247</v>
      </c>
      <c r="M446" s="235"/>
      <c r="N446" s="220" t="s">
        <v>247</v>
      </c>
      <c r="P446" s="236"/>
      <c r="Q446" s="220" t="s">
        <v>247</v>
      </c>
      <c r="S446" s="237"/>
      <c r="T446" s="220" t="s">
        <v>247</v>
      </c>
      <c r="V446" s="258">
        <f t="shared" si="47"/>
        <v>0</v>
      </c>
      <c r="W446" s="259">
        <f t="shared" si="52"/>
        <v>0</v>
      </c>
      <c r="X446" s="259" t="e">
        <f t="shared" si="48"/>
        <v>#DIV/0!</v>
      </c>
      <c r="Y446" s="259" t="e">
        <f t="shared" si="49"/>
        <v>#DIV/0!</v>
      </c>
      <c r="Z446" s="259" t="e">
        <f t="shared" si="50"/>
        <v>#DIV/0!</v>
      </c>
    </row>
    <row r="447" spans="1:26" s="220" customFormat="1">
      <c r="A447" s="75" t="str">
        <f t="shared" si="44"/>
        <v>#ignore</v>
      </c>
      <c r="B447" s="232" t="str">
        <f t="shared" si="45"/>
        <v>11</v>
      </c>
      <c r="C447" s="249" t="str">
        <f t="shared" si="46"/>
        <v>11___ddmmmyy_UKy_TWMF_rep-media-0h</v>
      </c>
      <c r="D447" s="233"/>
      <c r="E447" s="233"/>
      <c r="F447" s="257">
        <f t="shared" si="51"/>
        <v>0</v>
      </c>
      <c r="G447" s="234"/>
      <c r="H447" s="220" t="s">
        <v>247</v>
      </c>
      <c r="J447" s="234"/>
      <c r="K447" s="220" t="s">
        <v>247</v>
      </c>
      <c r="M447" s="235"/>
      <c r="N447" s="220" t="s">
        <v>247</v>
      </c>
      <c r="P447" s="236"/>
      <c r="Q447" s="220" t="s">
        <v>247</v>
      </c>
      <c r="S447" s="237"/>
      <c r="T447" s="220" t="s">
        <v>247</v>
      </c>
      <c r="V447" s="258">
        <f t="shared" si="47"/>
        <v>0</v>
      </c>
      <c r="W447" s="259">
        <f t="shared" si="52"/>
        <v>0</v>
      </c>
      <c r="X447" s="259" t="e">
        <f t="shared" si="48"/>
        <v>#DIV/0!</v>
      </c>
      <c r="Y447" s="259" t="e">
        <f t="shared" si="49"/>
        <v>#DIV/0!</v>
      </c>
      <c r="Z447" s="259" t="e">
        <f t="shared" si="50"/>
        <v>#DIV/0!</v>
      </c>
    </row>
    <row r="448" spans="1:26" s="220" customFormat="1">
      <c r="A448" s="75" t="str">
        <f t="shared" si="44"/>
        <v>#ignore</v>
      </c>
      <c r="B448" s="232" t="str">
        <f t="shared" si="45"/>
        <v>12</v>
      </c>
      <c r="C448" s="249" t="str">
        <f t="shared" si="46"/>
        <v>12___ddmmmyy_UKy_TWMF_rep-media-0h</v>
      </c>
      <c r="D448" s="233"/>
      <c r="E448" s="233"/>
      <c r="F448" s="257">
        <f t="shared" si="51"/>
        <v>0</v>
      </c>
      <c r="G448" s="234"/>
      <c r="H448" s="220" t="s">
        <v>247</v>
      </c>
      <c r="J448" s="234"/>
      <c r="K448" s="220" t="s">
        <v>247</v>
      </c>
      <c r="M448" s="235"/>
      <c r="N448" s="220" t="s">
        <v>247</v>
      </c>
      <c r="P448" s="236"/>
      <c r="Q448" s="220" t="s">
        <v>247</v>
      </c>
      <c r="S448" s="237"/>
      <c r="T448" s="220" t="s">
        <v>247</v>
      </c>
      <c r="V448" s="258">
        <f t="shared" si="47"/>
        <v>0</v>
      </c>
      <c r="W448" s="259">
        <f t="shared" si="52"/>
        <v>0</v>
      </c>
      <c r="X448" s="259" t="e">
        <f t="shared" si="48"/>
        <v>#DIV/0!</v>
      </c>
      <c r="Y448" s="259" t="e">
        <f t="shared" si="49"/>
        <v>#DIV/0!</v>
      </c>
      <c r="Z448" s="259" t="e">
        <f t="shared" si="50"/>
        <v>#DIV/0!</v>
      </c>
    </row>
    <row r="449" spans="1:26" s="220" customFormat="1">
      <c r="A449" s="75" t="str">
        <f t="shared" si="44"/>
        <v>#ignore</v>
      </c>
      <c r="B449" s="232" t="str">
        <f t="shared" si="45"/>
        <v>13</v>
      </c>
      <c r="C449" s="249" t="str">
        <f t="shared" si="46"/>
        <v>13___ddmmmyy_UKy_TWMF_rep-media-0h</v>
      </c>
      <c r="D449" s="233"/>
      <c r="E449" s="233"/>
      <c r="F449" s="257">
        <f t="shared" si="51"/>
        <v>0</v>
      </c>
      <c r="G449" s="234"/>
      <c r="H449" s="220" t="s">
        <v>247</v>
      </c>
      <c r="J449" s="234"/>
      <c r="K449" s="220" t="s">
        <v>247</v>
      </c>
      <c r="M449" s="235"/>
      <c r="N449" s="220" t="s">
        <v>247</v>
      </c>
      <c r="P449" s="236"/>
      <c r="Q449" s="220" t="s">
        <v>247</v>
      </c>
      <c r="S449" s="237"/>
      <c r="T449" s="220" t="s">
        <v>247</v>
      </c>
      <c r="V449" s="258">
        <f t="shared" si="47"/>
        <v>0</v>
      </c>
      <c r="W449" s="259">
        <f t="shared" si="52"/>
        <v>0</v>
      </c>
      <c r="X449" s="259" t="e">
        <f t="shared" si="48"/>
        <v>#DIV/0!</v>
      </c>
      <c r="Y449" s="259" t="e">
        <f t="shared" si="49"/>
        <v>#DIV/0!</v>
      </c>
      <c r="Z449" s="259" t="e">
        <f t="shared" si="50"/>
        <v>#DIV/0!</v>
      </c>
    </row>
    <row r="450" spans="1:26" s="220" customFormat="1">
      <c r="A450" s="75" t="str">
        <f t="shared" si="44"/>
        <v>#ignore</v>
      </c>
      <c r="B450" s="232" t="str">
        <f t="shared" si="45"/>
        <v>14</v>
      </c>
      <c r="C450" s="249" t="str">
        <f t="shared" si="46"/>
        <v>14___ddmmmyy_UKy_TWMF_rep-media-0h</v>
      </c>
      <c r="D450" s="233"/>
      <c r="E450" s="233"/>
      <c r="F450" s="257">
        <f t="shared" si="51"/>
        <v>0</v>
      </c>
      <c r="G450" s="234"/>
      <c r="H450" s="220" t="s">
        <v>247</v>
      </c>
      <c r="J450" s="234"/>
      <c r="K450" s="220" t="s">
        <v>247</v>
      </c>
      <c r="M450" s="235"/>
      <c r="N450" s="220" t="s">
        <v>247</v>
      </c>
      <c r="P450" s="236"/>
      <c r="Q450" s="220" t="s">
        <v>247</v>
      </c>
      <c r="S450" s="237"/>
      <c r="T450" s="220" t="s">
        <v>247</v>
      </c>
      <c r="V450" s="258">
        <f t="shared" si="47"/>
        <v>0</v>
      </c>
      <c r="W450" s="259">
        <f t="shared" si="52"/>
        <v>0</v>
      </c>
      <c r="X450" s="259" t="e">
        <f t="shared" si="48"/>
        <v>#DIV/0!</v>
      </c>
      <c r="Y450" s="259" t="e">
        <f t="shared" si="49"/>
        <v>#DIV/0!</v>
      </c>
      <c r="Z450" s="259" t="e">
        <f t="shared" si="50"/>
        <v>#DIV/0!</v>
      </c>
    </row>
    <row r="451" spans="1:26" s="220" customFormat="1">
      <c r="A451" s="75" t="str">
        <f t="shared" si="44"/>
        <v>#ignore</v>
      </c>
      <c r="B451" s="232" t="str">
        <f t="shared" si="45"/>
        <v>15</v>
      </c>
      <c r="C451" s="249" t="str">
        <f t="shared" si="46"/>
        <v>15___ddmmmyy_UKy_TWMF_rep-media-0h</v>
      </c>
      <c r="D451" s="233"/>
      <c r="E451" s="233"/>
      <c r="F451" s="257">
        <f t="shared" si="51"/>
        <v>0</v>
      </c>
      <c r="G451" s="234"/>
      <c r="H451" s="220" t="s">
        <v>247</v>
      </c>
      <c r="J451" s="234"/>
      <c r="K451" s="220" t="s">
        <v>247</v>
      </c>
      <c r="M451" s="235"/>
      <c r="N451" s="220" t="s">
        <v>247</v>
      </c>
      <c r="P451" s="236"/>
      <c r="Q451" s="220" t="s">
        <v>247</v>
      </c>
      <c r="S451" s="237"/>
      <c r="T451" s="220" t="s">
        <v>247</v>
      </c>
      <c r="V451" s="258">
        <f t="shared" si="47"/>
        <v>0</v>
      </c>
      <c r="W451" s="259">
        <f t="shared" si="52"/>
        <v>0</v>
      </c>
      <c r="X451" s="259" t="e">
        <f t="shared" si="48"/>
        <v>#DIV/0!</v>
      </c>
      <c r="Y451" s="259" t="e">
        <f t="shared" si="49"/>
        <v>#DIV/0!</v>
      </c>
      <c r="Z451" s="259" t="e">
        <f t="shared" si="50"/>
        <v>#DIV/0!</v>
      </c>
    </row>
    <row r="452" spans="1:26" s="220" customFormat="1">
      <c r="A452" s="75" t="str">
        <f t="shared" si="44"/>
        <v>#ignore</v>
      </c>
      <c r="B452" s="232" t="str">
        <f t="shared" si="45"/>
        <v>16</v>
      </c>
      <c r="C452" s="249" t="str">
        <f t="shared" si="46"/>
        <v>16___ddmmmyy_UKy_TWMF_rep-media-0h</v>
      </c>
      <c r="D452" s="233"/>
      <c r="E452" s="233"/>
      <c r="F452" s="257">
        <f t="shared" si="51"/>
        <v>0</v>
      </c>
      <c r="G452" s="234"/>
      <c r="H452" s="220" t="s">
        <v>247</v>
      </c>
      <c r="J452" s="234"/>
      <c r="K452" s="220" t="s">
        <v>247</v>
      </c>
      <c r="M452" s="235"/>
      <c r="N452" s="220" t="s">
        <v>247</v>
      </c>
      <c r="P452" s="236"/>
      <c r="Q452" s="220" t="s">
        <v>247</v>
      </c>
      <c r="S452" s="237"/>
      <c r="T452" s="220" t="s">
        <v>247</v>
      </c>
      <c r="V452" s="258">
        <f t="shared" si="47"/>
        <v>0</v>
      </c>
      <c r="W452" s="259">
        <f t="shared" si="52"/>
        <v>0</v>
      </c>
      <c r="X452" s="259" t="e">
        <f t="shared" si="48"/>
        <v>#DIV/0!</v>
      </c>
      <c r="Y452" s="259" t="e">
        <f t="shared" si="49"/>
        <v>#DIV/0!</v>
      </c>
      <c r="Z452" s="259" t="e">
        <f t="shared" si="50"/>
        <v>#DIV/0!</v>
      </c>
    </row>
    <row r="453" spans="1:26" s="220" customFormat="1">
      <c r="A453" s="75" t="str">
        <f t="shared" si="44"/>
        <v>#ignore</v>
      </c>
      <c r="B453" s="232" t="str">
        <f t="shared" si="45"/>
        <v>17</v>
      </c>
      <c r="C453" s="249" t="str">
        <f t="shared" si="46"/>
        <v>17___ddmmmyy_UKy_TWMF_rep-media-0h</v>
      </c>
      <c r="D453" s="233"/>
      <c r="E453" s="233"/>
      <c r="F453" s="257">
        <f t="shared" si="51"/>
        <v>0</v>
      </c>
      <c r="G453" s="234"/>
      <c r="H453" s="220" t="s">
        <v>247</v>
      </c>
      <c r="J453" s="234"/>
      <c r="K453" s="220" t="s">
        <v>247</v>
      </c>
      <c r="M453" s="235"/>
      <c r="N453" s="220" t="s">
        <v>247</v>
      </c>
      <c r="P453" s="236"/>
      <c r="Q453" s="220" t="s">
        <v>247</v>
      </c>
      <c r="S453" s="237"/>
      <c r="T453" s="220" t="s">
        <v>247</v>
      </c>
      <c r="V453" s="258">
        <f t="shared" si="47"/>
        <v>0</v>
      </c>
      <c r="W453" s="259">
        <f t="shared" si="52"/>
        <v>0</v>
      </c>
      <c r="X453" s="259" t="e">
        <f t="shared" si="48"/>
        <v>#DIV/0!</v>
      </c>
      <c r="Y453" s="259" t="e">
        <f t="shared" si="49"/>
        <v>#DIV/0!</v>
      </c>
      <c r="Z453" s="259" t="e">
        <f t="shared" si="50"/>
        <v>#DIV/0!</v>
      </c>
    </row>
    <row r="454" spans="1:26" s="220" customFormat="1">
      <c r="A454" s="75" t="str">
        <f t="shared" si="44"/>
        <v>#ignore</v>
      </c>
      <c r="B454" s="232" t="str">
        <f t="shared" si="45"/>
        <v>18</v>
      </c>
      <c r="C454" s="249" t="str">
        <f t="shared" si="46"/>
        <v>18___ddmmmyy_UKy_TWMF_rep-media-0h</v>
      </c>
      <c r="D454" s="233"/>
      <c r="E454" s="233"/>
      <c r="F454" s="257">
        <f t="shared" si="51"/>
        <v>0</v>
      </c>
      <c r="G454" s="234"/>
      <c r="H454" s="220" t="s">
        <v>247</v>
      </c>
      <c r="J454" s="234"/>
      <c r="K454" s="220" t="s">
        <v>247</v>
      </c>
      <c r="M454" s="235"/>
      <c r="N454" s="220" t="s">
        <v>247</v>
      </c>
      <c r="P454" s="236"/>
      <c r="Q454" s="220" t="s">
        <v>247</v>
      </c>
      <c r="S454" s="237"/>
      <c r="T454" s="220" t="s">
        <v>247</v>
      </c>
      <c r="V454" s="258">
        <f t="shared" si="47"/>
        <v>0</v>
      </c>
      <c r="W454" s="259">
        <f t="shared" si="52"/>
        <v>0</v>
      </c>
      <c r="X454" s="259" t="e">
        <f t="shared" si="48"/>
        <v>#DIV/0!</v>
      </c>
      <c r="Y454" s="259" t="e">
        <f t="shared" si="49"/>
        <v>#DIV/0!</v>
      </c>
      <c r="Z454" s="259" t="e">
        <f t="shared" si="50"/>
        <v>#DIV/0!</v>
      </c>
    </row>
    <row r="455" spans="1:26" s="220" customFormat="1">
      <c r="A455" s="75" t="str">
        <f t="shared" si="44"/>
        <v>#ignore</v>
      </c>
      <c r="B455" s="232" t="str">
        <f t="shared" si="45"/>
        <v>19</v>
      </c>
      <c r="C455" s="249" t="str">
        <f t="shared" si="46"/>
        <v>19___ddmmmyy_UKy_TWMF_rep-media-0h</v>
      </c>
      <c r="D455" s="233"/>
      <c r="E455" s="233"/>
      <c r="F455" s="257">
        <f t="shared" si="51"/>
        <v>0</v>
      </c>
      <c r="G455" s="234"/>
      <c r="H455" s="220" t="s">
        <v>247</v>
      </c>
      <c r="J455" s="234"/>
      <c r="K455" s="220" t="s">
        <v>247</v>
      </c>
      <c r="M455" s="235"/>
      <c r="N455" s="220" t="s">
        <v>247</v>
      </c>
      <c r="P455" s="236"/>
      <c r="Q455" s="220" t="s">
        <v>247</v>
      </c>
      <c r="S455" s="237"/>
      <c r="T455" s="220" t="s">
        <v>247</v>
      </c>
      <c r="V455" s="258">
        <f t="shared" si="47"/>
        <v>0</v>
      </c>
      <c r="W455" s="259">
        <f t="shared" si="52"/>
        <v>0</v>
      </c>
      <c r="X455" s="259" t="e">
        <f t="shared" si="48"/>
        <v>#DIV/0!</v>
      </c>
      <c r="Y455" s="259" t="e">
        <f t="shared" si="49"/>
        <v>#DIV/0!</v>
      </c>
      <c r="Z455" s="259" t="e">
        <f t="shared" si="50"/>
        <v>#DIV/0!</v>
      </c>
    </row>
    <row r="456" spans="1:26" s="220" customFormat="1">
      <c r="A456" s="75" t="str">
        <f t="shared" si="44"/>
        <v>#ignore</v>
      </c>
      <c r="B456" s="232" t="str">
        <f t="shared" si="45"/>
        <v>20</v>
      </c>
      <c r="C456" s="249" t="str">
        <f t="shared" si="46"/>
        <v>20___ddmmmyy_UKy_TWMF_rep-media-0h</v>
      </c>
      <c r="D456" s="233"/>
      <c r="E456" s="233"/>
      <c r="F456" s="257">
        <f t="shared" si="51"/>
        <v>0</v>
      </c>
      <c r="G456" s="234"/>
      <c r="H456" s="220" t="s">
        <v>247</v>
      </c>
      <c r="J456" s="234"/>
      <c r="K456" s="220" t="s">
        <v>247</v>
      </c>
      <c r="M456" s="235"/>
      <c r="N456" s="220" t="s">
        <v>247</v>
      </c>
      <c r="P456" s="236"/>
      <c r="Q456" s="220" t="s">
        <v>247</v>
      </c>
      <c r="S456" s="237"/>
      <c r="T456" s="220" t="s">
        <v>247</v>
      </c>
      <c r="V456" s="258">
        <f t="shared" si="47"/>
        <v>0</v>
      </c>
      <c r="W456" s="259">
        <f t="shared" si="52"/>
        <v>0</v>
      </c>
      <c r="X456" s="259" t="e">
        <f t="shared" si="48"/>
        <v>#DIV/0!</v>
      </c>
      <c r="Y456" s="259" t="e">
        <f t="shared" si="49"/>
        <v>#DIV/0!</v>
      </c>
      <c r="Z456" s="259" t="e">
        <f t="shared" si="50"/>
        <v>#DIV/0!</v>
      </c>
    </row>
    <row r="457" spans="1:26" s="220" customFormat="1">
      <c r="A457" s="75" t="str">
        <f t="shared" si="44"/>
        <v>#ignore</v>
      </c>
      <c r="B457" s="232" t="str">
        <f t="shared" si="45"/>
        <v>21</v>
      </c>
      <c r="C457" s="249" t="str">
        <f t="shared" si="46"/>
        <v>21___ddmmmyy_UKy_TWMF_rep-media-0h</v>
      </c>
      <c r="D457" s="233"/>
      <c r="E457" s="233"/>
      <c r="F457" s="257">
        <f t="shared" si="51"/>
        <v>0</v>
      </c>
      <c r="G457" s="234"/>
      <c r="H457" s="220" t="s">
        <v>247</v>
      </c>
      <c r="J457" s="234"/>
      <c r="K457" s="220" t="s">
        <v>247</v>
      </c>
      <c r="M457" s="235"/>
      <c r="N457" s="220" t="s">
        <v>247</v>
      </c>
      <c r="P457" s="236"/>
      <c r="Q457" s="220" t="s">
        <v>247</v>
      </c>
      <c r="S457" s="237"/>
      <c r="T457" s="220" t="s">
        <v>247</v>
      </c>
      <c r="V457" s="258">
        <f t="shared" si="47"/>
        <v>0</v>
      </c>
      <c r="W457" s="259">
        <f t="shared" si="52"/>
        <v>0</v>
      </c>
      <c r="X457" s="259" t="e">
        <f t="shared" si="48"/>
        <v>#DIV/0!</v>
      </c>
      <c r="Y457" s="259" t="e">
        <f t="shared" si="49"/>
        <v>#DIV/0!</v>
      </c>
      <c r="Z457" s="259" t="e">
        <f t="shared" si="50"/>
        <v>#DIV/0!</v>
      </c>
    </row>
    <row r="458" spans="1:26" s="220" customFormat="1">
      <c r="A458" s="75" t="str">
        <f t="shared" si="44"/>
        <v>#ignore</v>
      </c>
      <c r="B458" s="232" t="str">
        <f t="shared" si="45"/>
        <v>22</v>
      </c>
      <c r="C458" s="249" t="str">
        <f t="shared" si="46"/>
        <v>22___ddmmmyy_UKy_TWMF_rep-media-0h</v>
      </c>
      <c r="D458" s="233"/>
      <c r="E458" s="233"/>
      <c r="F458" s="257">
        <f t="shared" si="51"/>
        <v>0</v>
      </c>
      <c r="G458" s="234"/>
      <c r="H458" s="220" t="s">
        <v>247</v>
      </c>
      <c r="J458" s="234"/>
      <c r="K458" s="220" t="s">
        <v>247</v>
      </c>
      <c r="M458" s="235"/>
      <c r="N458" s="220" t="s">
        <v>247</v>
      </c>
      <c r="P458" s="236"/>
      <c r="Q458" s="220" t="s">
        <v>247</v>
      </c>
      <c r="S458" s="237"/>
      <c r="T458" s="220" t="s">
        <v>247</v>
      </c>
      <c r="V458" s="258">
        <f t="shared" si="47"/>
        <v>0</v>
      </c>
      <c r="W458" s="259">
        <f t="shared" si="52"/>
        <v>0</v>
      </c>
      <c r="X458" s="259" t="e">
        <f t="shared" si="48"/>
        <v>#DIV/0!</v>
      </c>
      <c r="Y458" s="259" t="e">
        <f t="shared" si="49"/>
        <v>#DIV/0!</v>
      </c>
      <c r="Z458" s="259" t="e">
        <f t="shared" si="50"/>
        <v>#DIV/0!</v>
      </c>
    </row>
    <row r="459" spans="1:26" s="220" customFormat="1">
      <c r="A459" s="75" t="str">
        <f t="shared" si="44"/>
        <v>#ignore</v>
      </c>
      <c r="B459" s="232" t="str">
        <f t="shared" si="45"/>
        <v>23</v>
      </c>
      <c r="C459" s="249" t="str">
        <f t="shared" si="46"/>
        <v>23___ddmmmyy_UKy_TWMF_rep-media-0h</v>
      </c>
      <c r="D459" s="233"/>
      <c r="E459" s="233"/>
      <c r="F459" s="257">
        <f t="shared" si="51"/>
        <v>0</v>
      </c>
      <c r="G459" s="234"/>
      <c r="H459" s="220" t="s">
        <v>247</v>
      </c>
      <c r="J459" s="234"/>
      <c r="K459" s="220" t="s">
        <v>247</v>
      </c>
      <c r="M459" s="235"/>
      <c r="N459" s="220" t="s">
        <v>247</v>
      </c>
      <c r="P459" s="236"/>
      <c r="Q459" s="220" t="s">
        <v>247</v>
      </c>
      <c r="S459" s="237"/>
      <c r="T459" s="220" t="s">
        <v>247</v>
      </c>
      <c r="V459" s="258">
        <f t="shared" si="47"/>
        <v>0</v>
      </c>
      <c r="W459" s="259">
        <f t="shared" si="52"/>
        <v>0</v>
      </c>
      <c r="X459" s="259" t="e">
        <f t="shared" si="48"/>
        <v>#DIV/0!</v>
      </c>
      <c r="Y459" s="259" t="e">
        <f t="shared" si="49"/>
        <v>#DIV/0!</v>
      </c>
      <c r="Z459" s="259" t="e">
        <f t="shared" si="50"/>
        <v>#DIV/0!</v>
      </c>
    </row>
    <row r="460" spans="1:26" s="220" customFormat="1">
      <c r="A460" s="75" t="str">
        <f t="shared" si="44"/>
        <v>#ignore</v>
      </c>
      <c r="B460" s="232" t="str">
        <f t="shared" si="45"/>
        <v>24</v>
      </c>
      <c r="C460" s="249" t="str">
        <f t="shared" si="46"/>
        <v>24___ddmmmyy_UKy_TWMF_rep-media-0h</v>
      </c>
      <c r="D460" s="233"/>
      <c r="E460" s="233"/>
      <c r="F460" s="257">
        <f t="shared" si="51"/>
        <v>0</v>
      </c>
      <c r="G460" s="234"/>
      <c r="H460" s="220" t="s">
        <v>247</v>
      </c>
      <c r="J460" s="234"/>
      <c r="K460" s="220" t="s">
        <v>247</v>
      </c>
      <c r="M460" s="235"/>
      <c r="N460" s="220" t="s">
        <v>247</v>
      </c>
      <c r="P460" s="236"/>
      <c r="Q460" s="220" t="s">
        <v>247</v>
      </c>
      <c r="S460" s="237"/>
      <c r="T460" s="220" t="s">
        <v>247</v>
      </c>
      <c r="V460" s="258">
        <f t="shared" si="47"/>
        <v>0</v>
      </c>
      <c r="W460" s="259">
        <f t="shared" si="52"/>
        <v>0</v>
      </c>
      <c r="X460" s="259" t="e">
        <f t="shared" si="48"/>
        <v>#DIV/0!</v>
      </c>
      <c r="Y460" s="259" t="e">
        <f t="shared" si="49"/>
        <v>#DIV/0!</v>
      </c>
      <c r="Z460" s="259" t="e">
        <f t="shared" si="50"/>
        <v>#DIV/0!</v>
      </c>
    </row>
    <row r="461" spans="1:26" s="220" customFormat="1">
      <c r="A461" s="75" t="str">
        <f t="shared" si="44"/>
        <v>#ignore</v>
      </c>
      <c r="B461" s="232" t="str">
        <f t="shared" si="45"/>
        <v>25</v>
      </c>
      <c r="C461" s="249" t="str">
        <f t="shared" si="46"/>
        <v>25___ddmmmyy_UKy_TWMF_rep-media-0h</v>
      </c>
      <c r="D461" s="233"/>
      <c r="E461" s="233"/>
      <c r="F461" s="257">
        <f t="shared" si="51"/>
        <v>0</v>
      </c>
      <c r="G461" s="234"/>
      <c r="H461" s="220" t="s">
        <v>247</v>
      </c>
      <c r="J461" s="234"/>
      <c r="K461" s="220" t="s">
        <v>247</v>
      </c>
      <c r="M461" s="235"/>
      <c r="N461" s="220" t="s">
        <v>247</v>
      </c>
      <c r="P461" s="236"/>
      <c r="Q461" s="220" t="s">
        <v>247</v>
      </c>
      <c r="S461" s="237"/>
      <c r="T461" s="220" t="s">
        <v>247</v>
      </c>
      <c r="V461" s="258">
        <f t="shared" si="47"/>
        <v>0</v>
      </c>
      <c r="W461" s="259">
        <f t="shared" si="52"/>
        <v>0</v>
      </c>
      <c r="X461" s="259" t="e">
        <f t="shared" si="48"/>
        <v>#DIV/0!</v>
      </c>
      <c r="Y461" s="259" t="e">
        <f t="shared" si="49"/>
        <v>#DIV/0!</v>
      </c>
      <c r="Z461" s="259" t="e">
        <f t="shared" si="50"/>
        <v>#DIV/0!</v>
      </c>
    </row>
    <row r="462" spans="1:26" s="220" customFormat="1">
      <c r="A462" s="75" t="str">
        <f t="shared" si="44"/>
        <v>#ignore</v>
      </c>
      <c r="B462" s="232" t="str">
        <f t="shared" si="45"/>
        <v>26</v>
      </c>
      <c r="C462" s="249" t="str">
        <f t="shared" si="46"/>
        <v>26___ddmmmyy_UKy_TWMF_rep-media-0h</v>
      </c>
      <c r="D462" s="233"/>
      <c r="E462" s="233"/>
      <c r="F462" s="257">
        <f t="shared" si="51"/>
        <v>0</v>
      </c>
      <c r="G462" s="234"/>
      <c r="H462" s="220" t="s">
        <v>247</v>
      </c>
      <c r="J462" s="234"/>
      <c r="K462" s="220" t="s">
        <v>247</v>
      </c>
      <c r="M462" s="235"/>
      <c r="N462" s="220" t="s">
        <v>247</v>
      </c>
      <c r="P462" s="236"/>
      <c r="Q462" s="220" t="s">
        <v>247</v>
      </c>
      <c r="S462" s="237"/>
      <c r="T462" s="220" t="s">
        <v>247</v>
      </c>
      <c r="V462" s="258">
        <f t="shared" si="47"/>
        <v>0</v>
      </c>
      <c r="W462" s="259">
        <f t="shared" si="52"/>
        <v>0</v>
      </c>
      <c r="X462" s="259" t="e">
        <f t="shared" si="48"/>
        <v>#DIV/0!</v>
      </c>
      <c r="Y462" s="259" t="e">
        <f t="shared" si="49"/>
        <v>#DIV/0!</v>
      </c>
      <c r="Z462" s="259" t="e">
        <f t="shared" si="50"/>
        <v>#DIV/0!</v>
      </c>
    </row>
    <row r="463" spans="1:26" s="220" customFormat="1">
      <c r="A463" s="75" t="str">
        <f t="shared" si="44"/>
        <v>#ignore</v>
      </c>
      <c r="B463" s="232" t="str">
        <f t="shared" si="45"/>
        <v>27</v>
      </c>
      <c r="C463" s="249" t="str">
        <f t="shared" si="46"/>
        <v>27___ddmmmyy_UKy_TWMF_rep-media-0h</v>
      </c>
      <c r="D463" s="233"/>
      <c r="E463" s="233"/>
      <c r="F463" s="257">
        <f t="shared" si="51"/>
        <v>0</v>
      </c>
      <c r="G463" s="234"/>
      <c r="H463" s="220" t="s">
        <v>247</v>
      </c>
      <c r="J463" s="234"/>
      <c r="K463" s="220" t="s">
        <v>247</v>
      </c>
      <c r="M463" s="235"/>
      <c r="N463" s="220" t="s">
        <v>247</v>
      </c>
      <c r="P463" s="236"/>
      <c r="Q463" s="220" t="s">
        <v>247</v>
      </c>
      <c r="S463" s="237"/>
      <c r="T463" s="220" t="s">
        <v>247</v>
      </c>
      <c r="V463" s="258">
        <f t="shared" si="47"/>
        <v>0</v>
      </c>
      <c r="W463" s="259">
        <f t="shared" si="52"/>
        <v>0</v>
      </c>
      <c r="X463" s="259" t="e">
        <f t="shared" si="48"/>
        <v>#DIV/0!</v>
      </c>
      <c r="Y463" s="259" t="e">
        <f t="shared" si="49"/>
        <v>#DIV/0!</v>
      </c>
      <c r="Z463" s="259" t="e">
        <f t="shared" si="50"/>
        <v>#DIV/0!</v>
      </c>
    </row>
    <row r="464" spans="1:26" s="220" customFormat="1">
      <c r="A464" s="75" t="str">
        <f t="shared" si="44"/>
        <v>#ignore</v>
      </c>
      <c r="B464" s="232" t="str">
        <f t="shared" si="45"/>
        <v>28</v>
      </c>
      <c r="C464" s="249" t="str">
        <f t="shared" si="46"/>
        <v>28___ddmmmyy_UKy_TWMF_rep-media-0h</v>
      </c>
      <c r="D464" s="233"/>
      <c r="E464" s="233"/>
      <c r="F464" s="257">
        <f t="shared" si="51"/>
        <v>0</v>
      </c>
      <c r="G464" s="234"/>
      <c r="H464" s="220" t="s">
        <v>247</v>
      </c>
      <c r="J464" s="234"/>
      <c r="K464" s="220" t="s">
        <v>247</v>
      </c>
      <c r="M464" s="235"/>
      <c r="N464" s="220" t="s">
        <v>247</v>
      </c>
      <c r="P464" s="236"/>
      <c r="Q464" s="220" t="s">
        <v>247</v>
      </c>
      <c r="S464" s="237"/>
      <c r="T464" s="220" t="s">
        <v>247</v>
      </c>
      <c r="V464" s="258">
        <f t="shared" si="47"/>
        <v>0</v>
      </c>
      <c r="W464" s="259">
        <f t="shared" si="52"/>
        <v>0</v>
      </c>
      <c r="X464" s="259" t="e">
        <f t="shared" si="48"/>
        <v>#DIV/0!</v>
      </c>
      <c r="Y464" s="259" t="e">
        <f t="shared" si="49"/>
        <v>#DIV/0!</v>
      </c>
      <c r="Z464" s="259" t="e">
        <f t="shared" si="50"/>
        <v>#DIV/0!</v>
      </c>
    </row>
    <row r="465" spans="1:26" s="220" customFormat="1">
      <c r="A465" s="75" t="str">
        <f t="shared" si="44"/>
        <v>#ignore</v>
      </c>
      <c r="B465" s="232" t="str">
        <f t="shared" si="45"/>
        <v>29</v>
      </c>
      <c r="C465" s="249" t="str">
        <f t="shared" si="46"/>
        <v>29___ddmmmyy_UKy_TWMF_rep-media-0h</v>
      </c>
      <c r="D465" s="233"/>
      <c r="E465" s="233"/>
      <c r="F465" s="257">
        <f t="shared" si="51"/>
        <v>0</v>
      </c>
      <c r="G465" s="234"/>
      <c r="H465" s="220" t="s">
        <v>247</v>
      </c>
      <c r="J465" s="234"/>
      <c r="K465" s="220" t="s">
        <v>247</v>
      </c>
      <c r="M465" s="235"/>
      <c r="N465" s="220" t="s">
        <v>247</v>
      </c>
      <c r="P465" s="236"/>
      <c r="Q465" s="220" t="s">
        <v>247</v>
      </c>
      <c r="S465" s="237"/>
      <c r="T465" s="220" t="s">
        <v>247</v>
      </c>
      <c r="V465" s="258">
        <f t="shared" si="47"/>
        <v>0</v>
      </c>
      <c r="W465" s="259">
        <f t="shared" si="52"/>
        <v>0</v>
      </c>
      <c r="X465" s="259" t="e">
        <f t="shared" si="48"/>
        <v>#DIV/0!</v>
      </c>
      <c r="Y465" s="259" t="e">
        <f t="shared" si="49"/>
        <v>#DIV/0!</v>
      </c>
      <c r="Z465" s="259" t="e">
        <f t="shared" si="50"/>
        <v>#DIV/0!</v>
      </c>
    </row>
    <row r="466" spans="1:26" s="220" customFormat="1">
      <c r="A466" s="75" t="str">
        <f t="shared" si="44"/>
        <v>#ignore</v>
      </c>
      <c r="B466" s="232" t="str">
        <f t="shared" si="45"/>
        <v>30</v>
      </c>
      <c r="C466" s="249" t="str">
        <f t="shared" si="46"/>
        <v>30___ddmmmyy_UKy_TWMF_rep-media-0h</v>
      </c>
      <c r="D466" s="233"/>
      <c r="E466" s="233"/>
      <c r="F466" s="257">
        <f t="shared" si="51"/>
        <v>0</v>
      </c>
      <c r="G466" s="234"/>
      <c r="H466" s="220" t="s">
        <v>247</v>
      </c>
      <c r="J466" s="234"/>
      <c r="K466" s="220" t="s">
        <v>247</v>
      </c>
      <c r="M466" s="235"/>
      <c r="N466" s="220" t="s">
        <v>247</v>
      </c>
      <c r="P466" s="236"/>
      <c r="Q466" s="220" t="s">
        <v>247</v>
      </c>
      <c r="S466" s="237"/>
      <c r="T466" s="220" t="s">
        <v>247</v>
      </c>
      <c r="V466" s="258">
        <f t="shared" si="47"/>
        <v>0</v>
      </c>
      <c r="W466" s="259">
        <f t="shared" si="52"/>
        <v>0</v>
      </c>
      <c r="X466" s="259" t="e">
        <f t="shared" si="48"/>
        <v>#DIV/0!</v>
      </c>
      <c r="Y466" s="259" t="e">
        <f t="shared" si="49"/>
        <v>#DIV/0!</v>
      </c>
      <c r="Z466" s="259" t="e">
        <f t="shared" si="50"/>
        <v>#DIV/0!</v>
      </c>
    </row>
    <row r="467" spans="1:26" s="220" customFormat="1">
      <c r="A467" s="75" t="str">
        <f t="shared" si="44"/>
        <v>#ignore</v>
      </c>
      <c r="B467" s="232" t="str">
        <f t="shared" si="45"/>
        <v>31</v>
      </c>
      <c r="C467" s="249" t="str">
        <f t="shared" si="46"/>
        <v>31___ddmmmyy_UKy_TWMF_rep-media-0h</v>
      </c>
      <c r="D467" s="233"/>
      <c r="E467" s="233"/>
      <c r="F467" s="257">
        <f t="shared" si="51"/>
        <v>0</v>
      </c>
      <c r="G467" s="234"/>
      <c r="H467" s="220" t="s">
        <v>247</v>
      </c>
      <c r="J467" s="234"/>
      <c r="K467" s="220" t="s">
        <v>247</v>
      </c>
      <c r="M467" s="235"/>
      <c r="N467" s="220" t="s">
        <v>247</v>
      </c>
      <c r="P467" s="236"/>
      <c r="Q467" s="220" t="s">
        <v>247</v>
      </c>
      <c r="S467" s="237"/>
      <c r="T467" s="220" t="s">
        <v>247</v>
      </c>
      <c r="V467" s="258">
        <f t="shared" si="47"/>
        <v>0</v>
      </c>
      <c r="W467" s="259">
        <f t="shared" si="52"/>
        <v>0</v>
      </c>
      <c r="X467" s="259" t="e">
        <f t="shared" si="48"/>
        <v>#DIV/0!</v>
      </c>
      <c r="Y467" s="259" t="e">
        <f t="shared" si="49"/>
        <v>#DIV/0!</v>
      </c>
      <c r="Z467" s="259" t="e">
        <f t="shared" si="50"/>
        <v>#DIV/0!</v>
      </c>
    </row>
    <row r="468" spans="1:26" s="220" customFormat="1">
      <c r="A468" s="75" t="str">
        <f t="shared" si="44"/>
        <v>#ignore</v>
      </c>
      <c r="B468" s="232" t="str">
        <f t="shared" si="45"/>
        <v>32</v>
      </c>
      <c r="C468" s="249" t="str">
        <f t="shared" si="46"/>
        <v>32___ddmmmyy_UKy_TWMF_rep-media-0h</v>
      </c>
      <c r="D468" s="233"/>
      <c r="E468" s="233"/>
      <c r="F468" s="257">
        <f t="shared" si="51"/>
        <v>0</v>
      </c>
      <c r="G468" s="234"/>
      <c r="H468" s="220" t="s">
        <v>247</v>
      </c>
      <c r="J468" s="234"/>
      <c r="K468" s="220" t="s">
        <v>247</v>
      </c>
      <c r="M468" s="235"/>
      <c r="N468" s="220" t="s">
        <v>247</v>
      </c>
      <c r="P468" s="236"/>
      <c r="Q468" s="220" t="s">
        <v>247</v>
      </c>
      <c r="S468" s="237"/>
      <c r="T468" s="220" t="s">
        <v>247</v>
      </c>
      <c r="V468" s="258">
        <f t="shared" si="47"/>
        <v>0</v>
      </c>
      <c r="W468" s="259">
        <f t="shared" si="52"/>
        <v>0</v>
      </c>
      <c r="X468" s="259" t="e">
        <f t="shared" si="48"/>
        <v>#DIV/0!</v>
      </c>
      <c r="Y468" s="259" t="e">
        <f t="shared" si="49"/>
        <v>#DIV/0!</v>
      </c>
      <c r="Z468" s="259" t="e">
        <f t="shared" si="50"/>
        <v>#DIV/0!</v>
      </c>
    </row>
    <row r="469" spans="1:26" s="220" customFormat="1">
      <c r="C469" s="238"/>
      <c r="F469" s="221"/>
      <c r="G469" s="221"/>
      <c r="I469" s="221"/>
      <c r="J469" s="221"/>
      <c r="K469" s="221"/>
      <c r="L469" s="221"/>
      <c r="M469" s="221"/>
      <c r="N469" s="221"/>
    </row>
    <row r="470" spans="1:26" s="220" customFormat="1">
      <c r="B470" s="239" t="s">
        <v>57</v>
      </c>
      <c r="G470" s="221"/>
      <c r="I470" s="221"/>
      <c r="J470" s="221"/>
      <c r="K470" s="221"/>
    </row>
    <row r="471" spans="1:26" s="220" customFormat="1">
      <c r="B471" s="239"/>
      <c r="D471" s="240"/>
      <c r="G471" s="221"/>
      <c r="H471" s="221"/>
      <c r="I471" s="221"/>
      <c r="J471" s="221"/>
    </row>
    <row r="472" spans="1:26" s="220" customFormat="1" ht="32.1" customHeight="1">
      <c r="A472" s="220" t="s">
        <v>0</v>
      </c>
      <c r="C472" s="221" t="s">
        <v>31</v>
      </c>
      <c r="D472" s="221" t="s">
        <v>504</v>
      </c>
      <c r="E472" s="220" t="s">
        <v>236</v>
      </c>
      <c r="F472" s="261" t="s">
        <v>476</v>
      </c>
      <c r="G472" s="221"/>
      <c r="H472" s="221"/>
      <c r="I472" s="221"/>
      <c r="J472" s="221"/>
    </row>
    <row r="473" spans="1:26" s="220" customFormat="1">
      <c r="A473" s="220" t="s">
        <v>2</v>
      </c>
      <c r="B473" s="221" t="s">
        <v>26</v>
      </c>
      <c r="C473" s="231" t="s">
        <v>32</v>
      </c>
      <c r="D473" s="221" t="s">
        <v>59</v>
      </c>
      <c r="E473" s="220" t="s">
        <v>239</v>
      </c>
      <c r="F473" s="111" t="s">
        <v>477</v>
      </c>
      <c r="G473" s="221"/>
      <c r="H473" s="221"/>
      <c r="I473" s="221"/>
      <c r="J473" s="221"/>
    </row>
    <row r="474" spans="1:26" s="220" customFormat="1">
      <c r="A474" s="220" t="s">
        <v>2</v>
      </c>
      <c r="B474" s="232" t="str">
        <f t="shared" ref="B474:B505" si="53">B152</f>
        <v>01</v>
      </c>
      <c r="C474" s="249" t="str">
        <f>C437</f>
        <v>01_PC9_EV_unlbl_Ctl_ddmmmyy_UKy_TWMF_rep1-media-0h</v>
      </c>
      <c r="D474" s="241"/>
      <c r="E474" s="220" t="s">
        <v>245</v>
      </c>
      <c r="G474" s="221"/>
      <c r="H474" s="221"/>
      <c r="I474" s="221"/>
      <c r="J474" s="221"/>
    </row>
    <row r="475" spans="1:26" s="220" customFormat="1">
      <c r="A475" s="220" t="s">
        <v>2</v>
      </c>
      <c r="B475" s="232" t="str">
        <f t="shared" si="53"/>
        <v>02</v>
      </c>
      <c r="C475" s="249" t="str">
        <f t="shared" ref="C475:C505" si="54">C438</f>
        <v>02_PC9_EV_13C6Glc_Ctl_ddmmmyy_UKy_TWMF_rep1-media-0h</v>
      </c>
      <c r="D475" s="241"/>
      <c r="E475" s="220" t="s">
        <v>245</v>
      </c>
      <c r="G475" s="221"/>
      <c r="H475" s="221"/>
      <c r="I475" s="221"/>
      <c r="J475" s="221"/>
    </row>
    <row r="476" spans="1:26" s="220" customFormat="1">
      <c r="A476" s="220" t="s">
        <v>2</v>
      </c>
      <c r="B476" s="232" t="str">
        <f t="shared" si="53"/>
        <v>03</v>
      </c>
      <c r="C476" s="249" t="str">
        <f t="shared" si="54"/>
        <v>03_PC9_EV_13C6Glc_Ctl_ddmmmyy_UKy_TWMF_rep2-media-0h</v>
      </c>
      <c r="D476" s="241"/>
      <c r="E476" s="220" t="s">
        <v>245</v>
      </c>
      <c r="G476" s="221"/>
      <c r="H476" s="221"/>
      <c r="I476" s="221"/>
      <c r="J476" s="221"/>
    </row>
    <row r="477" spans="1:26" s="220" customFormat="1">
      <c r="A477" s="220" t="s">
        <v>2</v>
      </c>
      <c r="B477" s="232" t="str">
        <f t="shared" si="53"/>
        <v>04</v>
      </c>
      <c r="C477" s="249" t="str">
        <f t="shared" si="54"/>
        <v>04_PC9_EV_13C6Glc_Ctl_ddmmmyy_UKy_TWMF_rep3-media-0h</v>
      </c>
      <c r="D477" s="241"/>
      <c r="E477" s="220" t="s">
        <v>245</v>
      </c>
      <c r="G477" s="221"/>
      <c r="H477" s="221"/>
      <c r="I477" s="221"/>
      <c r="J477" s="221"/>
    </row>
    <row r="478" spans="1:26" s="220" customFormat="1">
      <c r="A478" s="220" t="s">
        <v>2</v>
      </c>
      <c r="B478" s="232" t="str">
        <f t="shared" si="53"/>
        <v>05</v>
      </c>
      <c r="C478" s="249" t="str">
        <f t="shared" si="54"/>
        <v>05_PC9_EV_13C6Glc_100ugWGP_ddmmmyy_UKy_TWMF_rep1-media-0h</v>
      </c>
      <c r="D478" s="241"/>
      <c r="E478" s="220" t="s">
        <v>245</v>
      </c>
      <c r="G478" s="221"/>
      <c r="H478" s="221"/>
      <c r="I478" s="221"/>
      <c r="J478" s="221"/>
    </row>
    <row r="479" spans="1:26" s="220" customFormat="1">
      <c r="A479" s="220" t="s">
        <v>2</v>
      </c>
      <c r="B479" s="232" t="str">
        <f t="shared" si="53"/>
        <v>06</v>
      </c>
      <c r="C479" s="249" t="str">
        <f t="shared" si="54"/>
        <v>06_PC9_EV_13C6Glc_100ugWGP_ddmmmyy_UKy_TWMF_rep1-media-0h</v>
      </c>
      <c r="D479" s="235"/>
      <c r="E479" s="220" t="s">
        <v>245</v>
      </c>
      <c r="G479" s="221"/>
      <c r="H479" s="221"/>
      <c r="I479" s="221"/>
      <c r="J479" s="221"/>
    </row>
    <row r="480" spans="1:26" s="220" customFormat="1">
      <c r="A480" s="220" t="s">
        <v>2</v>
      </c>
      <c r="B480" s="232" t="str">
        <f t="shared" si="53"/>
        <v>07</v>
      </c>
      <c r="C480" s="249" t="str">
        <f t="shared" si="54"/>
        <v>07_PC9_EV_13C6Glc_100ugWGP_ddmmmyy_UKy_TWMF_rep2-media-0h</v>
      </c>
      <c r="D480" s="235"/>
      <c r="E480" s="220" t="s">
        <v>245</v>
      </c>
      <c r="G480" s="221"/>
      <c r="H480" s="221"/>
      <c r="I480" s="221"/>
      <c r="J480" s="221"/>
    </row>
    <row r="481" spans="1:10" s="220" customFormat="1">
      <c r="A481" s="220" t="s">
        <v>2</v>
      </c>
      <c r="B481" s="232" t="str">
        <f t="shared" si="53"/>
        <v>08</v>
      </c>
      <c r="C481" s="249" t="str">
        <f t="shared" si="54"/>
        <v>08_PC9_EV_unlbl_100ugWGP_ddmmmyy_UKy_TWMF_rep3-media-0h</v>
      </c>
      <c r="D481" s="235"/>
      <c r="E481" s="220" t="s">
        <v>245</v>
      </c>
      <c r="G481" s="221"/>
      <c r="H481" s="221"/>
      <c r="I481" s="221"/>
      <c r="J481" s="221"/>
    </row>
    <row r="482" spans="1:10" s="220" customFormat="1">
      <c r="A482" s="220" t="s">
        <v>2</v>
      </c>
      <c r="B482" s="232" t="str">
        <f t="shared" si="53"/>
        <v>09</v>
      </c>
      <c r="C482" s="249" t="str">
        <f t="shared" si="54"/>
        <v>09___ddmmmyy_UKy_TWMF_rep-media-0h</v>
      </c>
      <c r="D482" s="235"/>
      <c r="E482" s="220" t="s">
        <v>245</v>
      </c>
      <c r="G482" s="221"/>
      <c r="H482" s="221"/>
      <c r="I482" s="221"/>
      <c r="J482" s="221"/>
    </row>
    <row r="483" spans="1:10" s="220" customFormat="1">
      <c r="A483" s="220" t="s">
        <v>2</v>
      </c>
      <c r="B483" s="232" t="str">
        <f t="shared" si="53"/>
        <v>10</v>
      </c>
      <c r="C483" s="249" t="str">
        <f t="shared" si="54"/>
        <v>10___ddmmmyy_UKy_TWMF_rep-media-0h</v>
      </c>
      <c r="D483" s="235"/>
      <c r="E483" s="220" t="s">
        <v>245</v>
      </c>
      <c r="G483" s="221"/>
      <c r="H483" s="221"/>
      <c r="I483" s="221"/>
      <c r="J483" s="221"/>
    </row>
    <row r="484" spans="1:10" s="220" customFormat="1">
      <c r="A484" s="220" t="s">
        <v>2</v>
      </c>
      <c r="B484" s="232" t="str">
        <f t="shared" si="53"/>
        <v>11</v>
      </c>
      <c r="C484" s="249" t="str">
        <f t="shared" si="54"/>
        <v>11___ddmmmyy_UKy_TWMF_rep-media-0h</v>
      </c>
      <c r="D484" s="235"/>
      <c r="E484" s="220" t="s">
        <v>245</v>
      </c>
      <c r="G484" s="221"/>
      <c r="H484" s="221"/>
      <c r="I484" s="221"/>
      <c r="J484" s="221"/>
    </row>
    <row r="485" spans="1:10" s="220" customFormat="1">
      <c r="A485" s="220" t="s">
        <v>2</v>
      </c>
      <c r="B485" s="232" t="str">
        <f t="shared" si="53"/>
        <v>12</v>
      </c>
      <c r="C485" s="249" t="str">
        <f t="shared" si="54"/>
        <v>12___ddmmmyy_UKy_TWMF_rep-media-0h</v>
      </c>
      <c r="D485" s="235"/>
      <c r="E485" s="220" t="s">
        <v>245</v>
      </c>
      <c r="G485" s="221"/>
      <c r="H485" s="221"/>
      <c r="I485" s="221"/>
      <c r="J485" s="221"/>
    </row>
    <row r="486" spans="1:10" s="220" customFormat="1">
      <c r="A486" s="220" t="s">
        <v>2</v>
      </c>
      <c r="B486" s="232" t="str">
        <f t="shared" si="53"/>
        <v>13</v>
      </c>
      <c r="C486" s="249" t="str">
        <f t="shared" si="54"/>
        <v>13___ddmmmyy_UKy_TWMF_rep-media-0h</v>
      </c>
      <c r="D486" s="235"/>
      <c r="E486" s="220" t="s">
        <v>245</v>
      </c>
      <c r="G486" s="221"/>
      <c r="H486" s="221"/>
      <c r="I486" s="221"/>
      <c r="J486" s="221"/>
    </row>
    <row r="487" spans="1:10" s="220" customFormat="1">
      <c r="A487" s="220" t="s">
        <v>2</v>
      </c>
      <c r="B487" s="232" t="str">
        <f t="shared" si="53"/>
        <v>14</v>
      </c>
      <c r="C487" s="249" t="str">
        <f t="shared" si="54"/>
        <v>14___ddmmmyy_UKy_TWMF_rep-media-0h</v>
      </c>
      <c r="D487" s="235"/>
      <c r="E487" s="220" t="s">
        <v>245</v>
      </c>
      <c r="G487" s="221"/>
      <c r="H487" s="221"/>
      <c r="I487" s="221"/>
      <c r="J487" s="221"/>
    </row>
    <row r="488" spans="1:10" s="220" customFormat="1">
      <c r="A488" s="220" t="s">
        <v>2</v>
      </c>
      <c r="B488" s="232" t="str">
        <f t="shared" si="53"/>
        <v>15</v>
      </c>
      <c r="C488" s="249" t="str">
        <f t="shared" si="54"/>
        <v>15___ddmmmyy_UKy_TWMF_rep-media-0h</v>
      </c>
      <c r="D488" s="235"/>
      <c r="E488" s="220" t="s">
        <v>245</v>
      </c>
      <c r="G488" s="221"/>
      <c r="H488" s="221"/>
      <c r="I488" s="221"/>
      <c r="J488" s="221"/>
    </row>
    <row r="489" spans="1:10" s="220" customFormat="1">
      <c r="A489" s="220" t="s">
        <v>2</v>
      </c>
      <c r="B489" s="232" t="str">
        <f t="shared" si="53"/>
        <v>16</v>
      </c>
      <c r="C489" s="249" t="str">
        <f t="shared" si="54"/>
        <v>16___ddmmmyy_UKy_TWMF_rep-media-0h</v>
      </c>
      <c r="D489" s="235"/>
      <c r="E489" s="220" t="s">
        <v>245</v>
      </c>
      <c r="G489" s="221"/>
      <c r="H489" s="221"/>
      <c r="I489" s="221"/>
      <c r="J489" s="221"/>
    </row>
    <row r="490" spans="1:10" s="220" customFormat="1">
      <c r="A490" s="220" t="s">
        <v>2</v>
      </c>
      <c r="B490" s="232" t="str">
        <f t="shared" si="53"/>
        <v>17</v>
      </c>
      <c r="C490" s="249" t="str">
        <f t="shared" si="54"/>
        <v>17___ddmmmyy_UKy_TWMF_rep-media-0h</v>
      </c>
      <c r="D490" s="235"/>
      <c r="E490" s="220" t="s">
        <v>245</v>
      </c>
      <c r="G490" s="221"/>
      <c r="H490" s="221"/>
      <c r="I490" s="221"/>
      <c r="J490" s="221"/>
    </row>
    <row r="491" spans="1:10" s="220" customFormat="1">
      <c r="A491" s="220" t="s">
        <v>2</v>
      </c>
      <c r="B491" s="232" t="str">
        <f t="shared" si="53"/>
        <v>18</v>
      </c>
      <c r="C491" s="249" t="str">
        <f t="shared" si="54"/>
        <v>18___ddmmmyy_UKy_TWMF_rep-media-0h</v>
      </c>
      <c r="D491" s="235"/>
      <c r="E491" s="220" t="s">
        <v>245</v>
      </c>
      <c r="G491" s="221"/>
      <c r="H491" s="221"/>
      <c r="I491" s="221"/>
      <c r="J491" s="221"/>
    </row>
    <row r="492" spans="1:10" s="220" customFormat="1">
      <c r="A492" s="220" t="s">
        <v>2</v>
      </c>
      <c r="B492" s="232" t="str">
        <f t="shared" si="53"/>
        <v>19</v>
      </c>
      <c r="C492" s="249" t="str">
        <f t="shared" si="54"/>
        <v>19___ddmmmyy_UKy_TWMF_rep-media-0h</v>
      </c>
      <c r="D492" s="235"/>
      <c r="E492" s="220" t="s">
        <v>245</v>
      </c>
      <c r="G492" s="221"/>
      <c r="H492" s="221"/>
      <c r="I492" s="221"/>
      <c r="J492" s="221"/>
    </row>
    <row r="493" spans="1:10" s="220" customFormat="1">
      <c r="A493" s="220" t="s">
        <v>2</v>
      </c>
      <c r="B493" s="232" t="str">
        <f t="shared" si="53"/>
        <v>20</v>
      </c>
      <c r="C493" s="249" t="str">
        <f t="shared" si="54"/>
        <v>20___ddmmmyy_UKy_TWMF_rep-media-0h</v>
      </c>
      <c r="D493" s="235"/>
      <c r="E493" s="220" t="s">
        <v>245</v>
      </c>
      <c r="G493" s="221"/>
      <c r="H493" s="221"/>
      <c r="I493" s="221"/>
      <c r="J493" s="221"/>
    </row>
    <row r="494" spans="1:10" s="220" customFormat="1">
      <c r="A494" s="220" t="s">
        <v>2</v>
      </c>
      <c r="B494" s="232" t="str">
        <f t="shared" si="53"/>
        <v>21</v>
      </c>
      <c r="C494" s="249" t="str">
        <f t="shared" si="54"/>
        <v>21___ddmmmyy_UKy_TWMF_rep-media-0h</v>
      </c>
      <c r="D494" s="235"/>
      <c r="E494" s="220" t="s">
        <v>245</v>
      </c>
      <c r="G494" s="221"/>
      <c r="H494" s="221"/>
      <c r="I494" s="221"/>
      <c r="J494" s="221"/>
    </row>
    <row r="495" spans="1:10" s="220" customFormat="1">
      <c r="A495" s="220" t="s">
        <v>2</v>
      </c>
      <c r="B495" s="232" t="str">
        <f t="shared" si="53"/>
        <v>22</v>
      </c>
      <c r="C495" s="249" t="str">
        <f t="shared" si="54"/>
        <v>22___ddmmmyy_UKy_TWMF_rep-media-0h</v>
      </c>
      <c r="D495" s="235"/>
      <c r="E495" s="220" t="s">
        <v>245</v>
      </c>
      <c r="G495" s="221"/>
      <c r="H495" s="221"/>
      <c r="I495" s="221"/>
      <c r="J495" s="221"/>
    </row>
    <row r="496" spans="1:10" s="220" customFormat="1">
      <c r="A496" s="220" t="s">
        <v>2</v>
      </c>
      <c r="B496" s="232" t="str">
        <f t="shared" si="53"/>
        <v>23</v>
      </c>
      <c r="C496" s="249" t="str">
        <f t="shared" si="54"/>
        <v>23___ddmmmyy_UKy_TWMF_rep-media-0h</v>
      </c>
      <c r="D496" s="235"/>
      <c r="E496" s="220" t="s">
        <v>245</v>
      </c>
      <c r="G496" s="221"/>
      <c r="H496" s="221"/>
      <c r="I496" s="221"/>
      <c r="J496" s="221"/>
    </row>
    <row r="497" spans="1:10" s="220" customFormat="1">
      <c r="A497" s="220" t="s">
        <v>2</v>
      </c>
      <c r="B497" s="232" t="str">
        <f t="shared" si="53"/>
        <v>24</v>
      </c>
      <c r="C497" s="249" t="str">
        <f t="shared" si="54"/>
        <v>24___ddmmmyy_UKy_TWMF_rep-media-0h</v>
      </c>
      <c r="D497" s="235"/>
      <c r="E497" s="220" t="s">
        <v>245</v>
      </c>
      <c r="G497" s="221"/>
      <c r="H497" s="221"/>
      <c r="I497" s="221"/>
      <c r="J497" s="221"/>
    </row>
    <row r="498" spans="1:10" s="220" customFormat="1">
      <c r="A498" s="220" t="s">
        <v>2</v>
      </c>
      <c r="B498" s="232" t="str">
        <f t="shared" si="53"/>
        <v>25</v>
      </c>
      <c r="C498" s="249" t="str">
        <f t="shared" si="54"/>
        <v>25___ddmmmyy_UKy_TWMF_rep-media-0h</v>
      </c>
      <c r="D498" s="235"/>
      <c r="E498" s="220" t="s">
        <v>245</v>
      </c>
      <c r="G498" s="221"/>
      <c r="H498" s="221"/>
      <c r="I498" s="221"/>
      <c r="J498" s="221"/>
    </row>
    <row r="499" spans="1:10" s="220" customFormat="1">
      <c r="A499" s="220" t="s">
        <v>2</v>
      </c>
      <c r="B499" s="232" t="str">
        <f t="shared" si="53"/>
        <v>26</v>
      </c>
      <c r="C499" s="249" t="str">
        <f t="shared" si="54"/>
        <v>26___ddmmmyy_UKy_TWMF_rep-media-0h</v>
      </c>
      <c r="D499" s="235"/>
      <c r="E499" s="220" t="s">
        <v>245</v>
      </c>
      <c r="G499" s="221"/>
      <c r="H499" s="221"/>
      <c r="I499" s="221"/>
      <c r="J499" s="221"/>
    </row>
    <row r="500" spans="1:10" s="220" customFormat="1">
      <c r="A500" s="220" t="s">
        <v>2</v>
      </c>
      <c r="B500" s="232" t="str">
        <f t="shared" si="53"/>
        <v>27</v>
      </c>
      <c r="C500" s="249" t="str">
        <f t="shared" si="54"/>
        <v>27___ddmmmyy_UKy_TWMF_rep-media-0h</v>
      </c>
      <c r="D500" s="235"/>
      <c r="E500" s="220" t="s">
        <v>245</v>
      </c>
      <c r="G500" s="221"/>
      <c r="H500" s="221"/>
      <c r="I500" s="221"/>
      <c r="J500" s="221"/>
    </row>
    <row r="501" spans="1:10" s="220" customFormat="1">
      <c r="A501" s="220" t="s">
        <v>2</v>
      </c>
      <c r="B501" s="232" t="str">
        <f t="shared" si="53"/>
        <v>28</v>
      </c>
      <c r="C501" s="249" t="str">
        <f t="shared" si="54"/>
        <v>28___ddmmmyy_UKy_TWMF_rep-media-0h</v>
      </c>
      <c r="D501" s="235"/>
      <c r="E501" s="220" t="s">
        <v>245</v>
      </c>
      <c r="G501" s="221"/>
      <c r="H501" s="221"/>
      <c r="I501" s="221"/>
      <c r="J501" s="221"/>
    </row>
    <row r="502" spans="1:10" s="220" customFormat="1">
      <c r="A502" s="220" t="s">
        <v>2</v>
      </c>
      <c r="B502" s="232" t="str">
        <f t="shared" si="53"/>
        <v>29</v>
      </c>
      <c r="C502" s="249" t="str">
        <f t="shared" si="54"/>
        <v>29___ddmmmyy_UKy_TWMF_rep-media-0h</v>
      </c>
      <c r="D502" s="235"/>
      <c r="E502" s="220" t="s">
        <v>245</v>
      </c>
      <c r="G502" s="221"/>
      <c r="H502" s="221"/>
      <c r="I502" s="221"/>
      <c r="J502" s="221"/>
    </row>
    <row r="503" spans="1:10" s="220" customFormat="1">
      <c r="A503" s="220" t="s">
        <v>2</v>
      </c>
      <c r="B503" s="232" t="str">
        <f t="shared" si="53"/>
        <v>30</v>
      </c>
      <c r="C503" s="249" t="str">
        <f t="shared" si="54"/>
        <v>30___ddmmmyy_UKy_TWMF_rep-media-0h</v>
      </c>
      <c r="D503" s="235"/>
      <c r="E503" s="220" t="s">
        <v>245</v>
      </c>
      <c r="G503" s="221"/>
      <c r="H503" s="221"/>
      <c r="I503" s="221"/>
      <c r="J503" s="221"/>
    </row>
    <row r="504" spans="1:10" s="220" customFormat="1">
      <c r="A504" s="220" t="s">
        <v>2</v>
      </c>
      <c r="B504" s="232" t="str">
        <f t="shared" si="53"/>
        <v>31</v>
      </c>
      <c r="C504" s="249" t="str">
        <f t="shared" si="54"/>
        <v>31___ddmmmyy_UKy_TWMF_rep-media-0h</v>
      </c>
      <c r="D504" s="235"/>
      <c r="E504" s="220" t="s">
        <v>245</v>
      </c>
      <c r="G504" s="221"/>
      <c r="H504" s="221"/>
      <c r="I504" s="221"/>
      <c r="J504" s="221"/>
    </row>
    <row r="505" spans="1:10" s="220" customFormat="1">
      <c r="A505" s="220" t="s">
        <v>2</v>
      </c>
      <c r="B505" s="232" t="str">
        <f t="shared" si="53"/>
        <v>32</v>
      </c>
      <c r="C505" s="249" t="str">
        <f t="shared" si="54"/>
        <v>32___ddmmmyy_UKy_TWMF_rep-media-0h</v>
      </c>
      <c r="D505" s="235"/>
      <c r="E505" s="220" t="s">
        <v>245</v>
      </c>
      <c r="G505" s="221"/>
      <c r="H505" s="221"/>
      <c r="I505" s="221"/>
      <c r="J505" s="221"/>
    </row>
    <row r="506" spans="1:10" s="220" customFormat="1" ht="21" customHeight="1">
      <c r="B506" s="242"/>
      <c r="C506" s="238"/>
      <c r="D506" s="242"/>
      <c r="G506" s="221"/>
      <c r="H506" s="221"/>
      <c r="I506" s="221"/>
      <c r="J506" s="221"/>
    </row>
    <row r="507" spans="1:10" s="227" customFormat="1">
      <c r="A507" s="218"/>
      <c r="B507" s="225" t="s">
        <v>442</v>
      </c>
      <c r="C507" s="226">
        <f>D114</f>
        <v>24</v>
      </c>
    </row>
    <row r="508" spans="1:10" s="220" customFormat="1">
      <c r="B508" s="228" t="s">
        <v>93</v>
      </c>
      <c r="C508" s="229"/>
    </row>
    <row r="509" spans="1:10">
      <c r="B509" s="137" t="s">
        <v>94</v>
      </c>
      <c r="C509" s="115"/>
    </row>
    <row r="510" spans="1:10" s="220" customFormat="1"/>
    <row r="511" spans="1:10">
      <c r="A511" s="84" t="s">
        <v>0</v>
      </c>
      <c r="B511" s="84" t="s">
        <v>19</v>
      </c>
      <c r="C511" s="75" t="s">
        <v>224</v>
      </c>
      <c r="D511" s="75" t="s">
        <v>20</v>
      </c>
      <c r="E511" s="120" t="s">
        <v>231</v>
      </c>
      <c r="F511" s="120" t="s">
        <v>230</v>
      </c>
      <c r="G511" s="116"/>
      <c r="H511" s="116"/>
      <c r="I511" s="116"/>
    </row>
    <row r="512" spans="1:10">
      <c r="A512" s="84"/>
      <c r="B512" s="84" t="s">
        <v>246</v>
      </c>
      <c r="C512" s="120" t="s">
        <v>242</v>
      </c>
      <c r="D512" s="120" t="s">
        <v>232</v>
      </c>
      <c r="E512" s="115"/>
      <c r="F512" s="115"/>
      <c r="G512" s="116"/>
      <c r="H512" s="116"/>
      <c r="I512" s="116"/>
    </row>
    <row r="513" spans="1:26">
      <c r="A513" s="84"/>
      <c r="B513" s="84" t="s">
        <v>248</v>
      </c>
      <c r="C513" s="120" t="s">
        <v>242</v>
      </c>
      <c r="D513" s="120" t="s">
        <v>232</v>
      </c>
      <c r="E513" s="115"/>
      <c r="F513" s="115"/>
      <c r="G513" s="116"/>
      <c r="H513" s="116"/>
      <c r="I513" s="116"/>
    </row>
    <row r="514" spans="1:26">
      <c r="A514" s="84"/>
      <c r="B514" s="84"/>
      <c r="C514" s="120"/>
      <c r="D514" s="120"/>
      <c r="G514" s="116"/>
      <c r="H514" s="116"/>
      <c r="I514" s="116"/>
    </row>
    <row r="515" spans="1:26" s="220" customFormat="1"/>
    <row r="516" spans="1:26" s="220" customFormat="1" ht="30.95" customHeight="1">
      <c r="A516" s="220" t="s">
        <v>0</v>
      </c>
      <c r="B516" s="230"/>
      <c r="C516" s="221" t="s">
        <v>31</v>
      </c>
      <c r="G516" s="165" t="s">
        <v>506</v>
      </c>
      <c r="H516" s="220" t="s">
        <v>236</v>
      </c>
      <c r="I516" s="261" t="s">
        <v>476</v>
      </c>
      <c r="J516" s="165" t="s">
        <v>507</v>
      </c>
      <c r="K516" s="220" t="s">
        <v>236</v>
      </c>
      <c r="L516" s="261" t="s">
        <v>476</v>
      </c>
      <c r="M516" s="165" t="s">
        <v>508</v>
      </c>
      <c r="N516" s="220" t="s">
        <v>236</v>
      </c>
      <c r="O516" s="261" t="s">
        <v>476</v>
      </c>
      <c r="P516" s="165" t="s">
        <v>509</v>
      </c>
      <c r="Q516" s="220" t="s">
        <v>236</v>
      </c>
      <c r="R516" s="261" t="s">
        <v>476</v>
      </c>
      <c r="S516" s="165" t="s">
        <v>510</v>
      </c>
      <c r="T516" s="220" t="s">
        <v>236</v>
      </c>
      <c r="U516" s="261" t="s">
        <v>476</v>
      </c>
    </row>
    <row r="517" spans="1:26" s="220" customFormat="1" ht="36" customHeight="1">
      <c r="A517" s="220" t="s">
        <v>2</v>
      </c>
      <c r="B517" s="221" t="s">
        <v>26</v>
      </c>
      <c r="C517" s="231" t="s">
        <v>32</v>
      </c>
      <c r="D517" s="221" t="s">
        <v>443</v>
      </c>
      <c r="E517" s="221" t="s">
        <v>397</v>
      </c>
      <c r="F517" s="221" t="s">
        <v>398</v>
      </c>
      <c r="G517" s="221" t="s">
        <v>399</v>
      </c>
      <c r="H517" s="220" t="s">
        <v>239</v>
      </c>
      <c r="I517" s="111" t="s">
        <v>477</v>
      </c>
      <c r="J517" s="221" t="s">
        <v>400</v>
      </c>
      <c r="K517" s="220" t="s">
        <v>239</v>
      </c>
      <c r="L517" s="111" t="s">
        <v>477</v>
      </c>
      <c r="M517" s="221" t="s">
        <v>401</v>
      </c>
      <c r="N517" s="220" t="s">
        <v>239</v>
      </c>
      <c r="O517" s="111" t="s">
        <v>477</v>
      </c>
      <c r="P517" s="221" t="s">
        <v>402</v>
      </c>
      <c r="Q517" s="220" t="s">
        <v>239</v>
      </c>
      <c r="R517" s="111" t="s">
        <v>477</v>
      </c>
      <c r="S517" s="221" t="s">
        <v>403</v>
      </c>
      <c r="T517" s="220" t="s">
        <v>239</v>
      </c>
      <c r="U517" s="111" t="s">
        <v>477</v>
      </c>
      <c r="V517" s="221" t="s">
        <v>52</v>
      </c>
      <c r="W517" s="221" t="s">
        <v>92</v>
      </c>
      <c r="X517" s="221" t="s">
        <v>407</v>
      </c>
      <c r="Y517" s="221" t="s">
        <v>405</v>
      </c>
      <c r="Z517" s="221" t="s">
        <v>406</v>
      </c>
    </row>
    <row r="518" spans="1:26" s="220" customFormat="1">
      <c r="A518" s="75" t="str">
        <f t="shared" ref="A518:A549" si="55">IF(A201="#ignore","#ignore","")</f>
        <v/>
      </c>
      <c r="B518" s="232" t="str">
        <f t="shared" ref="B518:B549" si="56">B152</f>
        <v>01</v>
      </c>
      <c r="C518" s="249" t="str">
        <f t="shared" ref="C518:C549" si="57">CONCATENATE(C201,"-media-",C$507,"h")</f>
        <v>01_PC9_EV_unlbl_Ctl_ddmmmyy_UKy_TWMF_rep1-media-24h</v>
      </c>
      <c r="D518" s="233"/>
      <c r="E518" s="233"/>
      <c r="F518" s="257">
        <f>E518-D518</f>
        <v>0</v>
      </c>
      <c r="G518" s="234"/>
      <c r="H518" s="220" t="s">
        <v>246</v>
      </c>
      <c r="J518" s="234"/>
      <c r="K518" s="220" t="s">
        <v>246</v>
      </c>
      <c r="M518" s="235"/>
      <c r="N518" s="220" t="s">
        <v>246</v>
      </c>
      <c r="P518" s="236"/>
      <c r="Q518" s="220" t="s">
        <v>246</v>
      </c>
      <c r="S518" s="237"/>
      <c r="T518" s="220" t="s">
        <v>246</v>
      </c>
      <c r="V518" s="258">
        <f t="shared" ref="V518:V549" si="58">(F518-G518-J518-M518)</f>
        <v>0</v>
      </c>
      <c r="W518" s="259">
        <f>V518/2</f>
        <v>0</v>
      </c>
      <c r="X518" s="259" t="e">
        <f t="shared" ref="X518:X549" si="59">M518/F518</f>
        <v>#DIV/0!</v>
      </c>
      <c r="Y518" s="259" t="e">
        <f t="shared" ref="Y518:Y549" si="60">P518/F518</f>
        <v>#DIV/0!</v>
      </c>
      <c r="Z518" s="259" t="e">
        <f t="shared" ref="Z518:Z549" si="61">S518/F518</f>
        <v>#DIV/0!</v>
      </c>
    </row>
    <row r="519" spans="1:26" s="220" customFormat="1">
      <c r="A519" s="75" t="str">
        <f t="shared" si="55"/>
        <v/>
      </c>
      <c r="B519" s="232" t="str">
        <f t="shared" si="56"/>
        <v>02</v>
      </c>
      <c r="C519" s="249" t="str">
        <f t="shared" si="57"/>
        <v>02_PC9_EV_13C6Glc_Ctl_ddmmmyy_UKy_TWMF_rep1-media-24h</v>
      </c>
      <c r="D519" s="233"/>
      <c r="E519" s="233"/>
      <c r="F519" s="257">
        <f t="shared" ref="F519:F549" si="62">E519-D519</f>
        <v>0</v>
      </c>
      <c r="G519" s="234"/>
      <c r="H519" s="220" t="s">
        <v>246</v>
      </c>
      <c r="J519" s="234"/>
      <c r="K519" s="220" t="s">
        <v>246</v>
      </c>
      <c r="M519" s="235"/>
      <c r="N519" s="220" t="s">
        <v>246</v>
      </c>
      <c r="P519" s="236"/>
      <c r="Q519" s="220" t="s">
        <v>246</v>
      </c>
      <c r="S519" s="237"/>
      <c r="T519" s="220" t="s">
        <v>246</v>
      </c>
      <c r="V519" s="258">
        <f t="shared" si="58"/>
        <v>0</v>
      </c>
      <c r="W519" s="259">
        <f t="shared" ref="W519:W549" si="63">V519/2</f>
        <v>0</v>
      </c>
      <c r="X519" s="259" t="e">
        <f t="shared" si="59"/>
        <v>#DIV/0!</v>
      </c>
      <c r="Y519" s="259" t="e">
        <f t="shared" si="60"/>
        <v>#DIV/0!</v>
      </c>
      <c r="Z519" s="259" t="e">
        <f t="shared" si="61"/>
        <v>#DIV/0!</v>
      </c>
    </row>
    <row r="520" spans="1:26" s="220" customFormat="1">
      <c r="A520" s="75" t="str">
        <f t="shared" si="55"/>
        <v/>
      </c>
      <c r="B520" s="232" t="str">
        <f t="shared" si="56"/>
        <v>03</v>
      </c>
      <c r="C520" s="249" t="str">
        <f t="shared" si="57"/>
        <v>03_PC9_EV_13C6Glc_Ctl_ddmmmyy_UKy_TWMF_rep2-media-24h</v>
      </c>
      <c r="D520" s="233"/>
      <c r="E520" s="233"/>
      <c r="F520" s="257">
        <f t="shared" si="62"/>
        <v>0</v>
      </c>
      <c r="G520" s="234"/>
      <c r="H520" s="220" t="s">
        <v>246</v>
      </c>
      <c r="J520" s="234"/>
      <c r="K520" s="220" t="s">
        <v>246</v>
      </c>
      <c r="M520" s="235"/>
      <c r="N520" s="220" t="s">
        <v>246</v>
      </c>
      <c r="P520" s="236"/>
      <c r="Q520" s="220" t="s">
        <v>246</v>
      </c>
      <c r="S520" s="237"/>
      <c r="T520" s="220" t="s">
        <v>246</v>
      </c>
      <c r="V520" s="258">
        <f t="shared" si="58"/>
        <v>0</v>
      </c>
      <c r="W520" s="259">
        <f t="shared" si="63"/>
        <v>0</v>
      </c>
      <c r="X520" s="259" t="e">
        <f t="shared" si="59"/>
        <v>#DIV/0!</v>
      </c>
      <c r="Y520" s="259" t="e">
        <f t="shared" si="60"/>
        <v>#DIV/0!</v>
      </c>
      <c r="Z520" s="259" t="e">
        <f t="shared" si="61"/>
        <v>#DIV/0!</v>
      </c>
    </row>
    <row r="521" spans="1:26" s="220" customFormat="1">
      <c r="A521" s="75" t="str">
        <f t="shared" si="55"/>
        <v/>
      </c>
      <c r="B521" s="232" t="str">
        <f t="shared" si="56"/>
        <v>04</v>
      </c>
      <c r="C521" s="249" t="str">
        <f t="shared" si="57"/>
        <v>04_PC9_EV_13C6Glc_Ctl_ddmmmyy_UKy_TWMF_rep3-media-24h</v>
      </c>
      <c r="D521" s="233"/>
      <c r="E521" s="233"/>
      <c r="F521" s="257">
        <f t="shared" si="62"/>
        <v>0</v>
      </c>
      <c r="G521" s="234"/>
      <c r="H521" s="220" t="s">
        <v>246</v>
      </c>
      <c r="J521" s="234"/>
      <c r="K521" s="220" t="s">
        <v>246</v>
      </c>
      <c r="M521" s="235"/>
      <c r="N521" s="220" t="s">
        <v>246</v>
      </c>
      <c r="P521" s="236"/>
      <c r="Q521" s="220" t="s">
        <v>246</v>
      </c>
      <c r="S521" s="237"/>
      <c r="T521" s="220" t="s">
        <v>246</v>
      </c>
      <c r="V521" s="258">
        <f t="shared" si="58"/>
        <v>0</v>
      </c>
      <c r="W521" s="259">
        <f t="shared" si="63"/>
        <v>0</v>
      </c>
      <c r="X521" s="259" t="e">
        <f t="shared" si="59"/>
        <v>#DIV/0!</v>
      </c>
      <c r="Y521" s="259" t="e">
        <f t="shared" si="60"/>
        <v>#DIV/0!</v>
      </c>
      <c r="Z521" s="259" t="e">
        <f t="shared" si="61"/>
        <v>#DIV/0!</v>
      </c>
    </row>
    <row r="522" spans="1:26" s="220" customFormat="1">
      <c r="A522" s="75" t="str">
        <f t="shared" si="55"/>
        <v/>
      </c>
      <c r="B522" s="232" t="str">
        <f t="shared" si="56"/>
        <v>05</v>
      </c>
      <c r="C522" s="249" t="str">
        <f t="shared" si="57"/>
        <v>05_PC9_EV_13C6Glc_100ugWGP_ddmmmyy_UKy_TWMF_rep1-media-24h</v>
      </c>
      <c r="D522" s="233"/>
      <c r="E522" s="233"/>
      <c r="F522" s="257">
        <f t="shared" si="62"/>
        <v>0</v>
      </c>
      <c r="G522" s="234"/>
      <c r="H522" s="220" t="s">
        <v>246</v>
      </c>
      <c r="J522" s="234"/>
      <c r="K522" s="220" t="s">
        <v>246</v>
      </c>
      <c r="M522" s="235"/>
      <c r="N522" s="220" t="s">
        <v>246</v>
      </c>
      <c r="P522" s="236"/>
      <c r="Q522" s="220" t="s">
        <v>246</v>
      </c>
      <c r="S522" s="237"/>
      <c r="T522" s="220" t="s">
        <v>246</v>
      </c>
      <c r="V522" s="258">
        <f t="shared" si="58"/>
        <v>0</v>
      </c>
      <c r="W522" s="259">
        <f t="shared" si="63"/>
        <v>0</v>
      </c>
      <c r="X522" s="259" t="e">
        <f t="shared" si="59"/>
        <v>#DIV/0!</v>
      </c>
      <c r="Y522" s="259" t="e">
        <f t="shared" si="60"/>
        <v>#DIV/0!</v>
      </c>
      <c r="Z522" s="259" t="e">
        <f t="shared" si="61"/>
        <v>#DIV/0!</v>
      </c>
    </row>
    <row r="523" spans="1:26" s="220" customFormat="1">
      <c r="A523" s="75" t="str">
        <f t="shared" si="55"/>
        <v/>
      </c>
      <c r="B523" s="232" t="str">
        <f t="shared" si="56"/>
        <v>06</v>
      </c>
      <c r="C523" s="249" t="str">
        <f t="shared" si="57"/>
        <v>06_PC9_EV_13C6Glc_100ugWGP_ddmmmyy_UKy_TWMF_rep1-media-24h</v>
      </c>
      <c r="D523" s="233"/>
      <c r="E523" s="233"/>
      <c r="F523" s="257">
        <f t="shared" si="62"/>
        <v>0</v>
      </c>
      <c r="G523" s="234"/>
      <c r="H523" s="220" t="s">
        <v>246</v>
      </c>
      <c r="J523" s="234"/>
      <c r="K523" s="220" t="s">
        <v>246</v>
      </c>
      <c r="M523" s="235"/>
      <c r="N523" s="220" t="s">
        <v>246</v>
      </c>
      <c r="P523" s="236"/>
      <c r="Q523" s="220" t="s">
        <v>246</v>
      </c>
      <c r="S523" s="237"/>
      <c r="T523" s="220" t="s">
        <v>246</v>
      </c>
      <c r="V523" s="258">
        <f t="shared" si="58"/>
        <v>0</v>
      </c>
      <c r="W523" s="259">
        <f t="shared" si="63"/>
        <v>0</v>
      </c>
      <c r="X523" s="259" t="e">
        <f t="shared" si="59"/>
        <v>#DIV/0!</v>
      </c>
      <c r="Y523" s="259" t="e">
        <f t="shared" si="60"/>
        <v>#DIV/0!</v>
      </c>
      <c r="Z523" s="259" t="e">
        <f t="shared" si="61"/>
        <v>#DIV/0!</v>
      </c>
    </row>
    <row r="524" spans="1:26" s="220" customFormat="1">
      <c r="A524" s="75" t="str">
        <f t="shared" si="55"/>
        <v/>
      </c>
      <c r="B524" s="232" t="str">
        <f t="shared" si="56"/>
        <v>07</v>
      </c>
      <c r="C524" s="249" t="str">
        <f t="shared" si="57"/>
        <v>07_PC9_EV_13C6Glc_100ugWGP_ddmmmyy_UKy_TWMF_rep2-media-24h</v>
      </c>
      <c r="D524" s="233"/>
      <c r="E524" s="233"/>
      <c r="F524" s="257">
        <f t="shared" si="62"/>
        <v>0</v>
      </c>
      <c r="G524" s="234"/>
      <c r="H524" s="220" t="s">
        <v>246</v>
      </c>
      <c r="J524" s="234"/>
      <c r="K524" s="220" t="s">
        <v>246</v>
      </c>
      <c r="M524" s="235"/>
      <c r="N524" s="220" t="s">
        <v>246</v>
      </c>
      <c r="P524" s="236"/>
      <c r="Q524" s="220" t="s">
        <v>246</v>
      </c>
      <c r="S524" s="237"/>
      <c r="T524" s="220" t="s">
        <v>246</v>
      </c>
      <c r="V524" s="258">
        <f t="shared" si="58"/>
        <v>0</v>
      </c>
      <c r="W524" s="259">
        <f t="shared" si="63"/>
        <v>0</v>
      </c>
      <c r="X524" s="259" t="e">
        <f t="shared" si="59"/>
        <v>#DIV/0!</v>
      </c>
      <c r="Y524" s="259" t="e">
        <f t="shared" si="60"/>
        <v>#DIV/0!</v>
      </c>
      <c r="Z524" s="259" t="e">
        <f t="shared" si="61"/>
        <v>#DIV/0!</v>
      </c>
    </row>
    <row r="525" spans="1:26" s="220" customFormat="1">
      <c r="A525" s="75" t="str">
        <f t="shared" si="55"/>
        <v/>
      </c>
      <c r="B525" s="232" t="str">
        <f t="shared" si="56"/>
        <v>08</v>
      </c>
      <c r="C525" s="249" t="str">
        <f t="shared" si="57"/>
        <v>08_PC9_EV_unlbl_100ugWGP_ddmmmyy_UKy_TWMF_rep3-media-24h</v>
      </c>
      <c r="D525" s="233"/>
      <c r="E525" s="233"/>
      <c r="F525" s="257">
        <f t="shared" si="62"/>
        <v>0</v>
      </c>
      <c r="G525" s="234"/>
      <c r="H525" s="220" t="s">
        <v>246</v>
      </c>
      <c r="J525" s="234"/>
      <c r="K525" s="220" t="s">
        <v>246</v>
      </c>
      <c r="M525" s="235"/>
      <c r="N525" s="220" t="s">
        <v>246</v>
      </c>
      <c r="P525" s="236"/>
      <c r="Q525" s="220" t="s">
        <v>246</v>
      </c>
      <c r="S525" s="237"/>
      <c r="T525" s="220" t="s">
        <v>246</v>
      </c>
      <c r="V525" s="258">
        <f t="shared" si="58"/>
        <v>0</v>
      </c>
      <c r="W525" s="259">
        <f t="shared" si="63"/>
        <v>0</v>
      </c>
      <c r="X525" s="259" t="e">
        <f t="shared" si="59"/>
        <v>#DIV/0!</v>
      </c>
      <c r="Y525" s="259" t="e">
        <f t="shared" si="60"/>
        <v>#DIV/0!</v>
      </c>
      <c r="Z525" s="259" t="e">
        <f t="shared" si="61"/>
        <v>#DIV/0!</v>
      </c>
    </row>
    <row r="526" spans="1:26" s="220" customFormat="1">
      <c r="A526" s="75" t="str">
        <f t="shared" si="55"/>
        <v>#ignore</v>
      </c>
      <c r="B526" s="232" t="str">
        <f t="shared" si="56"/>
        <v>09</v>
      </c>
      <c r="C526" s="249" t="str">
        <f t="shared" si="57"/>
        <v>09___ddmmmyy_UKy_TWMF_rep-media-24h</v>
      </c>
      <c r="D526" s="233"/>
      <c r="E526" s="233"/>
      <c r="F526" s="257">
        <f t="shared" si="62"/>
        <v>0</v>
      </c>
      <c r="G526" s="234"/>
      <c r="H526" s="220" t="s">
        <v>246</v>
      </c>
      <c r="J526" s="234"/>
      <c r="K526" s="220" t="s">
        <v>246</v>
      </c>
      <c r="M526" s="235"/>
      <c r="N526" s="220" t="s">
        <v>246</v>
      </c>
      <c r="P526" s="236"/>
      <c r="Q526" s="220" t="s">
        <v>246</v>
      </c>
      <c r="S526" s="237"/>
      <c r="T526" s="220" t="s">
        <v>246</v>
      </c>
      <c r="V526" s="258">
        <f t="shared" si="58"/>
        <v>0</v>
      </c>
      <c r="W526" s="259">
        <f t="shared" si="63"/>
        <v>0</v>
      </c>
      <c r="X526" s="259" t="e">
        <f t="shared" si="59"/>
        <v>#DIV/0!</v>
      </c>
      <c r="Y526" s="259" t="e">
        <f t="shared" si="60"/>
        <v>#DIV/0!</v>
      </c>
      <c r="Z526" s="259" t="e">
        <f t="shared" si="61"/>
        <v>#DIV/0!</v>
      </c>
    </row>
    <row r="527" spans="1:26" s="220" customFormat="1">
      <c r="A527" s="75" t="str">
        <f t="shared" si="55"/>
        <v>#ignore</v>
      </c>
      <c r="B527" s="232" t="str">
        <f t="shared" si="56"/>
        <v>10</v>
      </c>
      <c r="C527" s="249" t="str">
        <f t="shared" si="57"/>
        <v>10___ddmmmyy_UKy_TWMF_rep-media-24h</v>
      </c>
      <c r="D527" s="233"/>
      <c r="E527" s="233"/>
      <c r="F527" s="257">
        <f t="shared" si="62"/>
        <v>0</v>
      </c>
      <c r="G527" s="234"/>
      <c r="H527" s="220" t="s">
        <v>246</v>
      </c>
      <c r="J527" s="234"/>
      <c r="K527" s="220" t="s">
        <v>246</v>
      </c>
      <c r="M527" s="235"/>
      <c r="N527" s="220" t="s">
        <v>246</v>
      </c>
      <c r="P527" s="236"/>
      <c r="Q527" s="220" t="s">
        <v>246</v>
      </c>
      <c r="S527" s="237"/>
      <c r="T527" s="220" t="s">
        <v>246</v>
      </c>
      <c r="V527" s="258">
        <f t="shared" si="58"/>
        <v>0</v>
      </c>
      <c r="W527" s="259">
        <f t="shared" si="63"/>
        <v>0</v>
      </c>
      <c r="X527" s="259" t="e">
        <f t="shared" si="59"/>
        <v>#DIV/0!</v>
      </c>
      <c r="Y527" s="259" t="e">
        <f t="shared" si="60"/>
        <v>#DIV/0!</v>
      </c>
      <c r="Z527" s="259" t="e">
        <f t="shared" si="61"/>
        <v>#DIV/0!</v>
      </c>
    </row>
    <row r="528" spans="1:26" s="220" customFormat="1">
      <c r="A528" s="75" t="str">
        <f t="shared" si="55"/>
        <v>#ignore</v>
      </c>
      <c r="B528" s="232" t="str">
        <f t="shared" si="56"/>
        <v>11</v>
      </c>
      <c r="C528" s="249" t="str">
        <f t="shared" si="57"/>
        <v>11___ddmmmyy_UKy_TWMF_rep-media-24h</v>
      </c>
      <c r="D528" s="233"/>
      <c r="E528" s="233"/>
      <c r="F528" s="257">
        <f t="shared" si="62"/>
        <v>0</v>
      </c>
      <c r="G528" s="234"/>
      <c r="H528" s="220" t="s">
        <v>246</v>
      </c>
      <c r="J528" s="234"/>
      <c r="K528" s="220" t="s">
        <v>246</v>
      </c>
      <c r="M528" s="235"/>
      <c r="N528" s="220" t="s">
        <v>246</v>
      </c>
      <c r="P528" s="236"/>
      <c r="Q528" s="220" t="s">
        <v>246</v>
      </c>
      <c r="S528" s="237"/>
      <c r="T528" s="220" t="s">
        <v>246</v>
      </c>
      <c r="V528" s="258">
        <f t="shared" si="58"/>
        <v>0</v>
      </c>
      <c r="W528" s="259">
        <f t="shared" si="63"/>
        <v>0</v>
      </c>
      <c r="X528" s="259" t="e">
        <f t="shared" si="59"/>
        <v>#DIV/0!</v>
      </c>
      <c r="Y528" s="259" t="e">
        <f t="shared" si="60"/>
        <v>#DIV/0!</v>
      </c>
      <c r="Z528" s="259" t="e">
        <f t="shared" si="61"/>
        <v>#DIV/0!</v>
      </c>
    </row>
    <row r="529" spans="1:26" s="220" customFormat="1">
      <c r="A529" s="75" t="str">
        <f t="shared" si="55"/>
        <v>#ignore</v>
      </c>
      <c r="B529" s="232" t="str">
        <f t="shared" si="56"/>
        <v>12</v>
      </c>
      <c r="C529" s="249" t="str">
        <f t="shared" si="57"/>
        <v>12___ddmmmyy_UKy_TWMF_rep-media-24h</v>
      </c>
      <c r="D529" s="233"/>
      <c r="E529" s="233"/>
      <c r="F529" s="257">
        <f t="shared" si="62"/>
        <v>0</v>
      </c>
      <c r="G529" s="234"/>
      <c r="H529" s="220" t="s">
        <v>246</v>
      </c>
      <c r="J529" s="234"/>
      <c r="K529" s="220" t="s">
        <v>246</v>
      </c>
      <c r="M529" s="235"/>
      <c r="N529" s="220" t="s">
        <v>246</v>
      </c>
      <c r="P529" s="236"/>
      <c r="Q529" s="220" t="s">
        <v>246</v>
      </c>
      <c r="S529" s="237"/>
      <c r="T529" s="220" t="s">
        <v>246</v>
      </c>
      <c r="V529" s="258">
        <f t="shared" si="58"/>
        <v>0</v>
      </c>
      <c r="W529" s="259">
        <f t="shared" si="63"/>
        <v>0</v>
      </c>
      <c r="X529" s="259" t="e">
        <f t="shared" si="59"/>
        <v>#DIV/0!</v>
      </c>
      <c r="Y529" s="259" t="e">
        <f t="shared" si="60"/>
        <v>#DIV/0!</v>
      </c>
      <c r="Z529" s="259" t="e">
        <f t="shared" si="61"/>
        <v>#DIV/0!</v>
      </c>
    </row>
    <row r="530" spans="1:26" s="220" customFormat="1">
      <c r="A530" s="75" t="str">
        <f t="shared" si="55"/>
        <v>#ignore</v>
      </c>
      <c r="B530" s="232" t="str">
        <f t="shared" si="56"/>
        <v>13</v>
      </c>
      <c r="C530" s="249" t="str">
        <f t="shared" si="57"/>
        <v>13___ddmmmyy_UKy_TWMF_rep-media-24h</v>
      </c>
      <c r="D530" s="233"/>
      <c r="E530" s="233"/>
      <c r="F530" s="257">
        <f t="shared" si="62"/>
        <v>0</v>
      </c>
      <c r="G530" s="234"/>
      <c r="H530" s="220" t="s">
        <v>246</v>
      </c>
      <c r="J530" s="234"/>
      <c r="K530" s="220" t="s">
        <v>246</v>
      </c>
      <c r="M530" s="235"/>
      <c r="N530" s="220" t="s">
        <v>246</v>
      </c>
      <c r="P530" s="236"/>
      <c r="Q530" s="220" t="s">
        <v>246</v>
      </c>
      <c r="S530" s="237"/>
      <c r="T530" s="220" t="s">
        <v>246</v>
      </c>
      <c r="V530" s="258">
        <f t="shared" si="58"/>
        <v>0</v>
      </c>
      <c r="W530" s="259">
        <f t="shared" si="63"/>
        <v>0</v>
      </c>
      <c r="X530" s="259" t="e">
        <f t="shared" si="59"/>
        <v>#DIV/0!</v>
      </c>
      <c r="Y530" s="259" t="e">
        <f t="shared" si="60"/>
        <v>#DIV/0!</v>
      </c>
      <c r="Z530" s="259" t="e">
        <f t="shared" si="61"/>
        <v>#DIV/0!</v>
      </c>
    </row>
    <row r="531" spans="1:26" s="220" customFormat="1">
      <c r="A531" s="75" t="str">
        <f t="shared" si="55"/>
        <v>#ignore</v>
      </c>
      <c r="B531" s="232" t="str">
        <f t="shared" si="56"/>
        <v>14</v>
      </c>
      <c r="C531" s="249" t="str">
        <f t="shared" si="57"/>
        <v>14___ddmmmyy_UKy_TWMF_rep-media-24h</v>
      </c>
      <c r="D531" s="233"/>
      <c r="E531" s="233"/>
      <c r="F531" s="257">
        <f t="shared" si="62"/>
        <v>0</v>
      </c>
      <c r="G531" s="234"/>
      <c r="H531" s="220" t="s">
        <v>246</v>
      </c>
      <c r="J531" s="234"/>
      <c r="K531" s="220" t="s">
        <v>246</v>
      </c>
      <c r="M531" s="235"/>
      <c r="N531" s="220" t="s">
        <v>246</v>
      </c>
      <c r="P531" s="236"/>
      <c r="Q531" s="220" t="s">
        <v>246</v>
      </c>
      <c r="S531" s="237"/>
      <c r="T531" s="220" t="s">
        <v>246</v>
      </c>
      <c r="V531" s="258">
        <f t="shared" si="58"/>
        <v>0</v>
      </c>
      <c r="W531" s="259">
        <f t="shared" si="63"/>
        <v>0</v>
      </c>
      <c r="X531" s="259" t="e">
        <f t="shared" si="59"/>
        <v>#DIV/0!</v>
      </c>
      <c r="Y531" s="259" t="e">
        <f t="shared" si="60"/>
        <v>#DIV/0!</v>
      </c>
      <c r="Z531" s="259" t="e">
        <f t="shared" si="61"/>
        <v>#DIV/0!</v>
      </c>
    </row>
    <row r="532" spans="1:26" s="220" customFormat="1">
      <c r="A532" s="75" t="str">
        <f t="shared" si="55"/>
        <v>#ignore</v>
      </c>
      <c r="B532" s="232" t="str">
        <f t="shared" si="56"/>
        <v>15</v>
      </c>
      <c r="C532" s="249" t="str">
        <f t="shared" si="57"/>
        <v>15___ddmmmyy_UKy_TWMF_rep-media-24h</v>
      </c>
      <c r="D532" s="233"/>
      <c r="E532" s="233"/>
      <c r="F532" s="257">
        <f t="shared" si="62"/>
        <v>0</v>
      </c>
      <c r="G532" s="234"/>
      <c r="H532" s="220" t="s">
        <v>246</v>
      </c>
      <c r="J532" s="234"/>
      <c r="K532" s="220" t="s">
        <v>246</v>
      </c>
      <c r="M532" s="235"/>
      <c r="N532" s="220" t="s">
        <v>246</v>
      </c>
      <c r="P532" s="236"/>
      <c r="Q532" s="220" t="s">
        <v>246</v>
      </c>
      <c r="S532" s="237"/>
      <c r="T532" s="220" t="s">
        <v>246</v>
      </c>
      <c r="V532" s="258">
        <f t="shared" si="58"/>
        <v>0</v>
      </c>
      <c r="W532" s="259">
        <f t="shared" si="63"/>
        <v>0</v>
      </c>
      <c r="X532" s="259" t="e">
        <f t="shared" si="59"/>
        <v>#DIV/0!</v>
      </c>
      <c r="Y532" s="259" t="e">
        <f t="shared" si="60"/>
        <v>#DIV/0!</v>
      </c>
      <c r="Z532" s="259" t="e">
        <f t="shared" si="61"/>
        <v>#DIV/0!</v>
      </c>
    </row>
    <row r="533" spans="1:26" s="220" customFormat="1">
      <c r="A533" s="75" t="str">
        <f t="shared" si="55"/>
        <v>#ignore</v>
      </c>
      <c r="B533" s="232" t="str">
        <f t="shared" si="56"/>
        <v>16</v>
      </c>
      <c r="C533" s="249" t="str">
        <f t="shared" si="57"/>
        <v>16___ddmmmyy_UKy_TWMF_rep-media-24h</v>
      </c>
      <c r="D533" s="233"/>
      <c r="E533" s="233"/>
      <c r="F533" s="257">
        <f t="shared" si="62"/>
        <v>0</v>
      </c>
      <c r="G533" s="234"/>
      <c r="H533" s="220" t="s">
        <v>246</v>
      </c>
      <c r="J533" s="234"/>
      <c r="K533" s="220" t="s">
        <v>246</v>
      </c>
      <c r="M533" s="235"/>
      <c r="N533" s="220" t="s">
        <v>246</v>
      </c>
      <c r="P533" s="236"/>
      <c r="Q533" s="220" t="s">
        <v>246</v>
      </c>
      <c r="S533" s="237"/>
      <c r="T533" s="220" t="s">
        <v>246</v>
      </c>
      <c r="V533" s="258">
        <f t="shared" si="58"/>
        <v>0</v>
      </c>
      <c r="W533" s="259">
        <f t="shared" si="63"/>
        <v>0</v>
      </c>
      <c r="X533" s="259" t="e">
        <f t="shared" si="59"/>
        <v>#DIV/0!</v>
      </c>
      <c r="Y533" s="259" t="e">
        <f t="shared" si="60"/>
        <v>#DIV/0!</v>
      </c>
      <c r="Z533" s="259" t="e">
        <f t="shared" si="61"/>
        <v>#DIV/0!</v>
      </c>
    </row>
    <row r="534" spans="1:26" s="220" customFormat="1">
      <c r="A534" s="75" t="str">
        <f t="shared" si="55"/>
        <v>#ignore</v>
      </c>
      <c r="B534" s="232" t="str">
        <f t="shared" si="56"/>
        <v>17</v>
      </c>
      <c r="C534" s="249" t="str">
        <f t="shared" si="57"/>
        <v>17___ddmmmyy_UKy_TWMF_rep-media-24h</v>
      </c>
      <c r="D534" s="233"/>
      <c r="E534" s="233"/>
      <c r="F534" s="257">
        <f t="shared" si="62"/>
        <v>0</v>
      </c>
      <c r="G534" s="234"/>
      <c r="H534" s="220" t="s">
        <v>246</v>
      </c>
      <c r="J534" s="234"/>
      <c r="K534" s="220" t="s">
        <v>246</v>
      </c>
      <c r="M534" s="235"/>
      <c r="N534" s="220" t="s">
        <v>246</v>
      </c>
      <c r="P534" s="236"/>
      <c r="Q534" s="220" t="s">
        <v>246</v>
      </c>
      <c r="S534" s="237"/>
      <c r="T534" s="220" t="s">
        <v>246</v>
      </c>
      <c r="V534" s="258">
        <f t="shared" si="58"/>
        <v>0</v>
      </c>
      <c r="W534" s="259">
        <f t="shared" si="63"/>
        <v>0</v>
      </c>
      <c r="X534" s="259" t="e">
        <f t="shared" si="59"/>
        <v>#DIV/0!</v>
      </c>
      <c r="Y534" s="259" t="e">
        <f t="shared" si="60"/>
        <v>#DIV/0!</v>
      </c>
      <c r="Z534" s="259" t="e">
        <f t="shared" si="61"/>
        <v>#DIV/0!</v>
      </c>
    </row>
    <row r="535" spans="1:26" s="220" customFormat="1">
      <c r="A535" s="75" t="str">
        <f t="shared" si="55"/>
        <v>#ignore</v>
      </c>
      <c r="B535" s="232" t="str">
        <f t="shared" si="56"/>
        <v>18</v>
      </c>
      <c r="C535" s="249" t="str">
        <f t="shared" si="57"/>
        <v>18___ddmmmyy_UKy_TWMF_rep-media-24h</v>
      </c>
      <c r="D535" s="233"/>
      <c r="E535" s="233"/>
      <c r="F535" s="257">
        <f t="shared" si="62"/>
        <v>0</v>
      </c>
      <c r="G535" s="234"/>
      <c r="H535" s="220" t="s">
        <v>246</v>
      </c>
      <c r="J535" s="234"/>
      <c r="K535" s="220" t="s">
        <v>246</v>
      </c>
      <c r="M535" s="235"/>
      <c r="N535" s="220" t="s">
        <v>246</v>
      </c>
      <c r="P535" s="236"/>
      <c r="Q535" s="220" t="s">
        <v>246</v>
      </c>
      <c r="S535" s="237"/>
      <c r="T535" s="220" t="s">
        <v>246</v>
      </c>
      <c r="V535" s="258">
        <f t="shared" si="58"/>
        <v>0</v>
      </c>
      <c r="W535" s="259">
        <f t="shared" si="63"/>
        <v>0</v>
      </c>
      <c r="X535" s="259" t="e">
        <f t="shared" si="59"/>
        <v>#DIV/0!</v>
      </c>
      <c r="Y535" s="259" t="e">
        <f t="shared" si="60"/>
        <v>#DIV/0!</v>
      </c>
      <c r="Z535" s="259" t="e">
        <f t="shared" si="61"/>
        <v>#DIV/0!</v>
      </c>
    </row>
    <row r="536" spans="1:26" s="220" customFormat="1">
      <c r="A536" s="75" t="str">
        <f t="shared" si="55"/>
        <v>#ignore</v>
      </c>
      <c r="B536" s="232" t="str">
        <f t="shared" si="56"/>
        <v>19</v>
      </c>
      <c r="C536" s="249" t="str">
        <f t="shared" si="57"/>
        <v>19___ddmmmyy_UKy_TWMF_rep-media-24h</v>
      </c>
      <c r="D536" s="233"/>
      <c r="E536" s="233"/>
      <c r="F536" s="257">
        <f t="shared" si="62"/>
        <v>0</v>
      </c>
      <c r="G536" s="234"/>
      <c r="H536" s="220" t="s">
        <v>246</v>
      </c>
      <c r="J536" s="234"/>
      <c r="K536" s="220" t="s">
        <v>246</v>
      </c>
      <c r="M536" s="235"/>
      <c r="N536" s="220" t="s">
        <v>246</v>
      </c>
      <c r="P536" s="236"/>
      <c r="Q536" s="220" t="s">
        <v>246</v>
      </c>
      <c r="S536" s="237"/>
      <c r="T536" s="220" t="s">
        <v>246</v>
      </c>
      <c r="V536" s="258">
        <f t="shared" si="58"/>
        <v>0</v>
      </c>
      <c r="W536" s="259">
        <f t="shared" si="63"/>
        <v>0</v>
      </c>
      <c r="X536" s="259" t="e">
        <f t="shared" si="59"/>
        <v>#DIV/0!</v>
      </c>
      <c r="Y536" s="259" t="e">
        <f t="shared" si="60"/>
        <v>#DIV/0!</v>
      </c>
      <c r="Z536" s="259" t="e">
        <f t="shared" si="61"/>
        <v>#DIV/0!</v>
      </c>
    </row>
    <row r="537" spans="1:26" s="220" customFormat="1">
      <c r="A537" s="75" t="str">
        <f t="shared" si="55"/>
        <v>#ignore</v>
      </c>
      <c r="B537" s="232" t="str">
        <f t="shared" si="56"/>
        <v>20</v>
      </c>
      <c r="C537" s="249" t="str">
        <f t="shared" si="57"/>
        <v>20___ddmmmyy_UKy_TWMF_rep-media-24h</v>
      </c>
      <c r="D537" s="233"/>
      <c r="E537" s="233"/>
      <c r="F537" s="257">
        <f t="shared" si="62"/>
        <v>0</v>
      </c>
      <c r="G537" s="234"/>
      <c r="H537" s="220" t="s">
        <v>246</v>
      </c>
      <c r="J537" s="234"/>
      <c r="K537" s="220" t="s">
        <v>246</v>
      </c>
      <c r="M537" s="235"/>
      <c r="N537" s="220" t="s">
        <v>246</v>
      </c>
      <c r="P537" s="236"/>
      <c r="Q537" s="220" t="s">
        <v>246</v>
      </c>
      <c r="S537" s="237"/>
      <c r="T537" s="220" t="s">
        <v>246</v>
      </c>
      <c r="V537" s="258">
        <f t="shared" si="58"/>
        <v>0</v>
      </c>
      <c r="W537" s="259">
        <f t="shared" si="63"/>
        <v>0</v>
      </c>
      <c r="X537" s="259" t="e">
        <f t="shared" si="59"/>
        <v>#DIV/0!</v>
      </c>
      <c r="Y537" s="259" t="e">
        <f t="shared" si="60"/>
        <v>#DIV/0!</v>
      </c>
      <c r="Z537" s="259" t="e">
        <f t="shared" si="61"/>
        <v>#DIV/0!</v>
      </c>
    </row>
    <row r="538" spans="1:26" s="220" customFormat="1">
      <c r="A538" s="75" t="str">
        <f t="shared" si="55"/>
        <v>#ignore</v>
      </c>
      <c r="B538" s="232" t="str">
        <f t="shared" si="56"/>
        <v>21</v>
      </c>
      <c r="C538" s="249" t="str">
        <f t="shared" si="57"/>
        <v>21___ddmmmyy_UKy_TWMF_rep-media-24h</v>
      </c>
      <c r="D538" s="233"/>
      <c r="E538" s="233"/>
      <c r="F538" s="257">
        <f t="shared" si="62"/>
        <v>0</v>
      </c>
      <c r="G538" s="234"/>
      <c r="H538" s="220" t="s">
        <v>246</v>
      </c>
      <c r="J538" s="234"/>
      <c r="K538" s="220" t="s">
        <v>246</v>
      </c>
      <c r="M538" s="235"/>
      <c r="N538" s="220" t="s">
        <v>246</v>
      </c>
      <c r="P538" s="236"/>
      <c r="Q538" s="220" t="s">
        <v>246</v>
      </c>
      <c r="S538" s="237"/>
      <c r="T538" s="220" t="s">
        <v>246</v>
      </c>
      <c r="V538" s="258">
        <f t="shared" si="58"/>
        <v>0</v>
      </c>
      <c r="W538" s="259">
        <f t="shared" si="63"/>
        <v>0</v>
      </c>
      <c r="X538" s="259" t="e">
        <f t="shared" si="59"/>
        <v>#DIV/0!</v>
      </c>
      <c r="Y538" s="259" t="e">
        <f t="shared" si="60"/>
        <v>#DIV/0!</v>
      </c>
      <c r="Z538" s="259" t="e">
        <f t="shared" si="61"/>
        <v>#DIV/0!</v>
      </c>
    </row>
    <row r="539" spans="1:26" s="220" customFormat="1">
      <c r="A539" s="75" t="str">
        <f t="shared" si="55"/>
        <v>#ignore</v>
      </c>
      <c r="B539" s="232" t="str">
        <f t="shared" si="56"/>
        <v>22</v>
      </c>
      <c r="C539" s="249" t="str">
        <f t="shared" si="57"/>
        <v>22___ddmmmyy_UKy_TWMF_rep-media-24h</v>
      </c>
      <c r="D539" s="233"/>
      <c r="E539" s="233"/>
      <c r="F539" s="257">
        <f t="shared" si="62"/>
        <v>0</v>
      </c>
      <c r="G539" s="234"/>
      <c r="H539" s="220" t="s">
        <v>246</v>
      </c>
      <c r="J539" s="234"/>
      <c r="K539" s="220" t="s">
        <v>246</v>
      </c>
      <c r="M539" s="235"/>
      <c r="N539" s="220" t="s">
        <v>246</v>
      </c>
      <c r="P539" s="236"/>
      <c r="Q539" s="220" t="s">
        <v>246</v>
      </c>
      <c r="S539" s="237"/>
      <c r="T539" s="220" t="s">
        <v>246</v>
      </c>
      <c r="V539" s="258">
        <f t="shared" si="58"/>
        <v>0</v>
      </c>
      <c r="W539" s="259">
        <f t="shared" si="63"/>
        <v>0</v>
      </c>
      <c r="X539" s="259" t="e">
        <f t="shared" si="59"/>
        <v>#DIV/0!</v>
      </c>
      <c r="Y539" s="259" t="e">
        <f t="shared" si="60"/>
        <v>#DIV/0!</v>
      </c>
      <c r="Z539" s="259" t="e">
        <f t="shared" si="61"/>
        <v>#DIV/0!</v>
      </c>
    </row>
    <row r="540" spans="1:26" s="220" customFormat="1">
      <c r="A540" s="75" t="str">
        <f t="shared" si="55"/>
        <v>#ignore</v>
      </c>
      <c r="B540" s="232" t="str">
        <f t="shared" si="56"/>
        <v>23</v>
      </c>
      <c r="C540" s="249" t="str">
        <f t="shared" si="57"/>
        <v>23___ddmmmyy_UKy_TWMF_rep-media-24h</v>
      </c>
      <c r="D540" s="233"/>
      <c r="E540" s="233"/>
      <c r="F540" s="257">
        <f t="shared" si="62"/>
        <v>0</v>
      </c>
      <c r="G540" s="234"/>
      <c r="H540" s="220" t="s">
        <v>246</v>
      </c>
      <c r="J540" s="234"/>
      <c r="K540" s="220" t="s">
        <v>246</v>
      </c>
      <c r="M540" s="235"/>
      <c r="N540" s="220" t="s">
        <v>246</v>
      </c>
      <c r="P540" s="236"/>
      <c r="Q540" s="220" t="s">
        <v>246</v>
      </c>
      <c r="S540" s="237"/>
      <c r="T540" s="220" t="s">
        <v>246</v>
      </c>
      <c r="V540" s="258">
        <f t="shared" si="58"/>
        <v>0</v>
      </c>
      <c r="W540" s="259">
        <f t="shared" si="63"/>
        <v>0</v>
      </c>
      <c r="X540" s="259" t="e">
        <f t="shared" si="59"/>
        <v>#DIV/0!</v>
      </c>
      <c r="Y540" s="259" t="e">
        <f t="shared" si="60"/>
        <v>#DIV/0!</v>
      </c>
      <c r="Z540" s="259" t="e">
        <f t="shared" si="61"/>
        <v>#DIV/0!</v>
      </c>
    </row>
    <row r="541" spans="1:26" s="220" customFormat="1">
      <c r="A541" s="75" t="str">
        <f t="shared" si="55"/>
        <v>#ignore</v>
      </c>
      <c r="B541" s="232" t="str">
        <f t="shared" si="56"/>
        <v>24</v>
      </c>
      <c r="C541" s="249" t="str">
        <f t="shared" si="57"/>
        <v>24___ddmmmyy_UKy_TWMF_rep-media-24h</v>
      </c>
      <c r="D541" s="233"/>
      <c r="E541" s="233"/>
      <c r="F541" s="257">
        <f t="shared" si="62"/>
        <v>0</v>
      </c>
      <c r="G541" s="234"/>
      <c r="H541" s="220" t="s">
        <v>246</v>
      </c>
      <c r="J541" s="234"/>
      <c r="K541" s="220" t="s">
        <v>246</v>
      </c>
      <c r="M541" s="235"/>
      <c r="N541" s="220" t="s">
        <v>246</v>
      </c>
      <c r="P541" s="236"/>
      <c r="Q541" s="220" t="s">
        <v>246</v>
      </c>
      <c r="S541" s="237"/>
      <c r="T541" s="220" t="s">
        <v>246</v>
      </c>
      <c r="V541" s="258">
        <f t="shared" si="58"/>
        <v>0</v>
      </c>
      <c r="W541" s="259">
        <f t="shared" si="63"/>
        <v>0</v>
      </c>
      <c r="X541" s="259" t="e">
        <f t="shared" si="59"/>
        <v>#DIV/0!</v>
      </c>
      <c r="Y541" s="259" t="e">
        <f t="shared" si="60"/>
        <v>#DIV/0!</v>
      </c>
      <c r="Z541" s="259" t="e">
        <f t="shared" si="61"/>
        <v>#DIV/0!</v>
      </c>
    </row>
    <row r="542" spans="1:26" s="220" customFormat="1">
      <c r="A542" s="75" t="str">
        <f t="shared" si="55"/>
        <v>#ignore</v>
      </c>
      <c r="B542" s="232" t="str">
        <f t="shared" si="56"/>
        <v>25</v>
      </c>
      <c r="C542" s="249" t="str">
        <f t="shared" si="57"/>
        <v>25___ddmmmyy_UKy_TWMF_rep-media-24h</v>
      </c>
      <c r="D542" s="233"/>
      <c r="E542" s="233"/>
      <c r="F542" s="257">
        <f t="shared" si="62"/>
        <v>0</v>
      </c>
      <c r="G542" s="234"/>
      <c r="H542" s="220" t="s">
        <v>246</v>
      </c>
      <c r="J542" s="234"/>
      <c r="K542" s="220" t="s">
        <v>246</v>
      </c>
      <c r="M542" s="235"/>
      <c r="N542" s="220" t="s">
        <v>246</v>
      </c>
      <c r="P542" s="236"/>
      <c r="Q542" s="220" t="s">
        <v>246</v>
      </c>
      <c r="S542" s="237"/>
      <c r="T542" s="220" t="s">
        <v>246</v>
      </c>
      <c r="V542" s="258">
        <f t="shared" si="58"/>
        <v>0</v>
      </c>
      <c r="W542" s="259">
        <f t="shared" si="63"/>
        <v>0</v>
      </c>
      <c r="X542" s="259" t="e">
        <f t="shared" si="59"/>
        <v>#DIV/0!</v>
      </c>
      <c r="Y542" s="259" t="e">
        <f t="shared" si="60"/>
        <v>#DIV/0!</v>
      </c>
      <c r="Z542" s="259" t="e">
        <f t="shared" si="61"/>
        <v>#DIV/0!</v>
      </c>
    </row>
    <row r="543" spans="1:26" s="220" customFormat="1">
      <c r="A543" s="75" t="str">
        <f t="shared" si="55"/>
        <v>#ignore</v>
      </c>
      <c r="B543" s="232" t="str">
        <f t="shared" si="56"/>
        <v>26</v>
      </c>
      <c r="C543" s="249" t="str">
        <f t="shared" si="57"/>
        <v>26___ddmmmyy_UKy_TWMF_rep-media-24h</v>
      </c>
      <c r="D543" s="233"/>
      <c r="E543" s="233"/>
      <c r="F543" s="257">
        <f t="shared" si="62"/>
        <v>0</v>
      </c>
      <c r="G543" s="234"/>
      <c r="H543" s="220" t="s">
        <v>246</v>
      </c>
      <c r="J543" s="234"/>
      <c r="K543" s="220" t="s">
        <v>246</v>
      </c>
      <c r="M543" s="235"/>
      <c r="N543" s="220" t="s">
        <v>246</v>
      </c>
      <c r="P543" s="236"/>
      <c r="Q543" s="220" t="s">
        <v>246</v>
      </c>
      <c r="S543" s="237"/>
      <c r="T543" s="220" t="s">
        <v>246</v>
      </c>
      <c r="V543" s="258">
        <f t="shared" si="58"/>
        <v>0</v>
      </c>
      <c r="W543" s="259">
        <f t="shared" si="63"/>
        <v>0</v>
      </c>
      <c r="X543" s="259" t="e">
        <f t="shared" si="59"/>
        <v>#DIV/0!</v>
      </c>
      <c r="Y543" s="259" t="e">
        <f t="shared" si="60"/>
        <v>#DIV/0!</v>
      </c>
      <c r="Z543" s="259" t="e">
        <f t="shared" si="61"/>
        <v>#DIV/0!</v>
      </c>
    </row>
    <row r="544" spans="1:26" s="220" customFormat="1">
      <c r="A544" s="75" t="str">
        <f t="shared" si="55"/>
        <v>#ignore</v>
      </c>
      <c r="B544" s="232" t="str">
        <f t="shared" si="56"/>
        <v>27</v>
      </c>
      <c r="C544" s="249" t="str">
        <f t="shared" si="57"/>
        <v>27___ddmmmyy_UKy_TWMF_rep-media-24h</v>
      </c>
      <c r="D544" s="233"/>
      <c r="E544" s="233"/>
      <c r="F544" s="257">
        <f t="shared" si="62"/>
        <v>0</v>
      </c>
      <c r="G544" s="234"/>
      <c r="H544" s="220" t="s">
        <v>246</v>
      </c>
      <c r="J544" s="234"/>
      <c r="K544" s="220" t="s">
        <v>246</v>
      </c>
      <c r="M544" s="235"/>
      <c r="N544" s="220" t="s">
        <v>246</v>
      </c>
      <c r="P544" s="236"/>
      <c r="Q544" s="220" t="s">
        <v>246</v>
      </c>
      <c r="S544" s="237"/>
      <c r="T544" s="220" t="s">
        <v>246</v>
      </c>
      <c r="V544" s="258">
        <f t="shared" si="58"/>
        <v>0</v>
      </c>
      <c r="W544" s="259">
        <f t="shared" si="63"/>
        <v>0</v>
      </c>
      <c r="X544" s="259" t="e">
        <f t="shared" si="59"/>
        <v>#DIV/0!</v>
      </c>
      <c r="Y544" s="259" t="e">
        <f t="shared" si="60"/>
        <v>#DIV/0!</v>
      </c>
      <c r="Z544" s="259" t="e">
        <f t="shared" si="61"/>
        <v>#DIV/0!</v>
      </c>
    </row>
    <row r="545" spans="1:26" s="220" customFormat="1">
      <c r="A545" s="75" t="str">
        <f t="shared" si="55"/>
        <v>#ignore</v>
      </c>
      <c r="B545" s="232" t="str">
        <f t="shared" si="56"/>
        <v>28</v>
      </c>
      <c r="C545" s="249" t="str">
        <f t="shared" si="57"/>
        <v>28___ddmmmyy_UKy_TWMF_rep-media-24h</v>
      </c>
      <c r="D545" s="233"/>
      <c r="E545" s="233"/>
      <c r="F545" s="257">
        <f t="shared" si="62"/>
        <v>0</v>
      </c>
      <c r="G545" s="234"/>
      <c r="H545" s="220" t="s">
        <v>246</v>
      </c>
      <c r="J545" s="234"/>
      <c r="K545" s="220" t="s">
        <v>246</v>
      </c>
      <c r="M545" s="235"/>
      <c r="N545" s="220" t="s">
        <v>246</v>
      </c>
      <c r="P545" s="236"/>
      <c r="Q545" s="220" t="s">
        <v>246</v>
      </c>
      <c r="S545" s="237"/>
      <c r="T545" s="220" t="s">
        <v>246</v>
      </c>
      <c r="V545" s="258">
        <f t="shared" si="58"/>
        <v>0</v>
      </c>
      <c r="W545" s="259">
        <f t="shared" si="63"/>
        <v>0</v>
      </c>
      <c r="X545" s="259" t="e">
        <f t="shared" si="59"/>
        <v>#DIV/0!</v>
      </c>
      <c r="Y545" s="259" t="e">
        <f t="shared" si="60"/>
        <v>#DIV/0!</v>
      </c>
      <c r="Z545" s="259" t="e">
        <f t="shared" si="61"/>
        <v>#DIV/0!</v>
      </c>
    </row>
    <row r="546" spans="1:26" s="220" customFormat="1">
      <c r="A546" s="75" t="str">
        <f t="shared" si="55"/>
        <v>#ignore</v>
      </c>
      <c r="B546" s="232" t="str">
        <f t="shared" si="56"/>
        <v>29</v>
      </c>
      <c r="C546" s="249" t="str">
        <f t="shared" si="57"/>
        <v>29___ddmmmyy_UKy_TWMF_rep-media-24h</v>
      </c>
      <c r="D546" s="233"/>
      <c r="E546" s="233"/>
      <c r="F546" s="257">
        <f t="shared" si="62"/>
        <v>0</v>
      </c>
      <c r="G546" s="234"/>
      <c r="H546" s="220" t="s">
        <v>246</v>
      </c>
      <c r="J546" s="234"/>
      <c r="K546" s="220" t="s">
        <v>246</v>
      </c>
      <c r="M546" s="235"/>
      <c r="N546" s="220" t="s">
        <v>246</v>
      </c>
      <c r="P546" s="236"/>
      <c r="Q546" s="220" t="s">
        <v>246</v>
      </c>
      <c r="S546" s="237"/>
      <c r="T546" s="220" t="s">
        <v>246</v>
      </c>
      <c r="V546" s="258">
        <f t="shared" si="58"/>
        <v>0</v>
      </c>
      <c r="W546" s="259">
        <f t="shared" si="63"/>
        <v>0</v>
      </c>
      <c r="X546" s="259" t="e">
        <f t="shared" si="59"/>
        <v>#DIV/0!</v>
      </c>
      <c r="Y546" s="259" t="e">
        <f t="shared" si="60"/>
        <v>#DIV/0!</v>
      </c>
      <c r="Z546" s="259" t="e">
        <f t="shared" si="61"/>
        <v>#DIV/0!</v>
      </c>
    </row>
    <row r="547" spans="1:26" s="220" customFormat="1">
      <c r="A547" s="75" t="str">
        <f t="shared" si="55"/>
        <v>#ignore</v>
      </c>
      <c r="B547" s="232" t="str">
        <f t="shared" si="56"/>
        <v>30</v>
      </c>
      <c r="C547" s="249" t="str">
        <f t="shared" si="57"/>
        <v>30___ddmmmyy_UKy_TWMF_rep-media-24h</v>
      </c>
      <c r="D547" s="233"/>
      <c r="E547" s="233"/>
      <c r="F547" s="257">
        <f t="shared" si="62"/>
        <v>0</v>
      </c>
      <c r="G547" s="234"/>
      <c r="H547" s="220" t="s">
        <v>246</v>
      </c>
      <c r="J547" s="234"/>
      <c r="K547" s="220" t="s">
        <v>246</v>
      </c>
      <c r="M547" s="235"/>
      <c r="N547" s="220" t="s">
        <v>246</v>
      </c>
      <c r="P547" s="236"/>
      <c r="Q547" s="220" t="s">
        <v>246</v>
      </c>
      <c r="S547" s="237"/>
      <c r="T547" s="220" t="s">
        <v>246</v>
      </c>
      <c r="V547" s="258">
        <f t="shared" si="58"/>
        <v>0</v>
      </c>
      <c r="W547" s="259">
        <f t="shared" si="63"/>
        <v>0</v>
      </c>
      <c r="X547" s="259" t="e">
        <f t="shared" si="59"/>
        <v>#DIV/0!</v>
      </c>
      <c r="Y547" s="259" t="e">
        <f t="shared" si="60"/>
        <v>#DIV/0!</v>
      </c>
      <c r="Z547" s="259" t="e">
        <f t="shared" si="61"/>
        <v>#DIV/0!</v>
      </c>
    </row>
    <row r="548" spans="1:26" s="220" customFormat="1">
      <c r="A548" s="75" t="str">
        <f t="shared" si="55"/>
        <v>#ignore</v>
      </c>
      <c r="B548" s="232" t="str">
        <f t="shared" si="56"/>
        <v>31</v>
      </c>
      <c r="C548" s="249" t="str">
        <f t="shared" si="57"/>
        <v>31___ddmmmyy_UKy_TWMF_rep-media-24h</v>
      </c>
      <c r="D548" s="233"/>
      <c r="E548" s="233"/>
      <c r="F548" s="257">
        <f t="shared" si="62"/>
        <v>0</v>
      </c>
      <c r="G548" s="234"/>
      <c r="H548" s="220" t="s">
        <v>246</v>
      </c>
      <c r="J548" s="234"/>
      <c r="K548" s="220" t="s">
        <v>246</v>
      </c>
      <c r="M548" s="235"/>
      <c r="N548" s="220" t="s">
        <v>246</v>
      </c>
      <c r="P548" s="236"/>
      <c r="Q548" s="220" t="s">
        <v>246</v>
      </c>
      <c r="S548" s="237"/>
      <c r="T548" s="220" t="s">
        <v>246</v>
      </c>
      <c r="V548" s="258">
        <f t="shared" si="58"/>
        <v>0</v>
      </c>
      <c r="W548" s="259">
        <f t="shared" si="63"/>
        <v>0</v>
      </c>
      <c r="X548" s="259" t="e">
        <f t="shared" si="59"/>
        <v>#DIV/0!</v>
      </c>
      <c r="Y548" s="259" t="e">
        <f t="shared" si="60"/>
        <v>#DIV/0!</v>
      </c>
      <c r="Z548" s="259" t="e">
        <f t="shared" si="61"/>
        <v>#DIV/0!</v>
      </c>
    </row>
    <row r="549" spans="1:26" s="220" customFormat="1">
      <c r="A549" s="75" t="str">
        <f t="shared" si="55"/>
        <v>#ignore</v>
      </c>
      <c r="B549" s="232" t="str">
        <f t="shared" si="56"/>
        <v>32</v>
      </c>
      <c r="C549" s="249" t="str">
        <f t="shared" si="57"/>
        <v>32___ddmmmyy_UKy_TWMF_rep-media-24h</v>
      </c>
      <c r="D549" s="233"/>
      <c r="E549" s="233"/>
      <c r="F549" s="257">
        <f t="shared" si="62"/>
        <v>0</v>
      </c>
      <c r="G549" s="234"/>
      <c r="H549" s="220" t="s">
        <v>246</v>
      </c>
      <c r="J549" s="234"/>
      <c r="K549" s="220" t="s">
        <v>246</v>
      </c>
      <c r="M549" s="235"/>
      <c r="N549" s="220" t="s">
        <v>246</v>
      </c>
      <c r="P549" s="236"/>
      <c r="Q549" s="220" t="s">
        <v>246</v>
      </c>
      <c r="S549" s="237"/>
      <c r="T549" s="220" t="s">
        <v>246</v>
      </c>
      <c r="V549" s="258">
        <f t="shared" si="58"/>
        <v>0</v>
      </c>
      <c r="W549" s="259">
        <f t="shared" si="63"/>
        <v>0</v>
      </c>
      <c r="X549" s="259" t="e">
        <f t="shared" si="59"/>
        <v>#DIV/0!</v>
      </c>
      <c r="Y549" s="259" t="e">
        <f t="shared" si="60"/>
        <v>#DIV/0!</v>
      </c>
      <c r="Z549" s="259" t="e">
        <f t="shared" si="61"/>
        <v>#DIV/0!</v>
      </c>
    </row>
    <row r="550" spans="1:26" s="220" customFormat="1">
      <c r="C550" s="238"/>
      <c r="F550" s="221"/>
      <c r="G550" s="221"/>
      <c r="H550" s="221"/>
      <c r="I550" s="221"/>
      <c r="J550" s="221"/>
      <c r="K550" s="221"/>
      <c r="L550" s="221"/>
      <c r="M550" s="221"/>
      <c r="N550" s="221"/>
    </row>
    <row r="551" spans="1:26" s="220" customFormat="1">
      <c r="B551" s="239" t="s">
        <v>57</v>
      </c>
      <c r="G551" s="221"/>
      <c r="H551" s="221"/>
      <c r="I551" s="221"/>
      <c r="J551" s="221"/>
    </row>
    <row r="552" spans="1:26" s="220" customFormat="1">
      <c r="B552" s="239"/>
      <c r="D552" s="240"/>
      <c r="G552" s="221"/>
      <c r="H552" s="221"/>
      <c r="I552" s="221"/>
      <c r="J552" s="221"/>
    </row>
    <row r="553" spans="1:26" s="220" customFormat="1" ht="30" customHeight="1">
      <c r="A553" s="220" t="s">
        <v>0</v>
      </c>
      <c r="C553" s="221" t="s">
        <v>31</v>
      </c>
      <c r="D553" s="221" t="s">
        <v>504</v>
      </c>
      <c r="E553" s="220" t="s">
        <v>236</v>
      </c>
      <c r="F553" s="261" t="s">
        <v>476</v>
      </c>
      <c r="G553" s="221"/>
      <c r="H553" s="221"/>
      <c r="I553" s="221"/>
      <c r="J553" s="221"/>
    </row>
    <row r="554" spans="1:26" s="220" customFormat="1">
      <c r="A554" s="220" t="s">
        <v>2</v>
      </c>
      <c r="B554" s="221" t="s">
        <v>26</v>
      </c>
      <c r="C554" s="231" t="s">
        <v>32</v>
      </c>
      <c r="D554" s="221" t="s">
        <v>59</v>
      </c>
      <c r="E554" s="220" t="s">
        <v>239</v>
      </c>
      <c r="F554" s="111" t="s">
        <v>477</v>
      </c>
      <c r="G554" s="221"/>
      <c r="H554" s="221"/>
      <c r="I554" s="221"/>
      <c r="J554" s="221"/>
    </row>
    <row r="555" spans="1:26" s="220" customFormat="1">
      <c r="A555" s="220" t="s">
        <v>2</v>
      </c>
      <c r="B555" s="232" t="str">
        <f t="shared" ref="B555:B586" si="64">B152</f>
        <v>01</v>
      </c>
      <c r="C555" s="249" t="str">
        <f t="shared" ref="C555:C586" si="65">C518</f>
        <v>01_PC9_EV_unlbl_Ctl_ddmmmyy_UKy_TWMF_rep1-media-24h</v>
      </c>
      <c r="D555" s="241"/>
      <c r="E555" s="220" t="s">
        <v>248</v>
      </c>
      <c r="G555" s="221"/>
      <c r="H555" s="221"/>
      <c r="I555" s="221"/>
      <c r="J555" s="221"/>
    </row>
    <row r="556" spans="1:26" s="220" customFormat="1">
      <c r="A556" s="220" t="s">
        <v>2</v>
      </c>
      <c r="B556" s="232" t="str">
        <f t="shared" si="64"/>
        <v>02</v>
      </c>
      <c r="C556" s="249" t="str">
        <f t="shared" si="65"/>
        <v>02_PC9_EV_13C6Glc_Ctl_ddmmmyy_UKy_TWMF_rep1-media-24h</v>
      </c>
      <c r="D556" s="241"/>
      <c r="E556" s="220" t="s">
        <v>248</v>
      </c>
      <c r="G556" s="221"/>
      <c r="H556" s="221"/>
      <c r="I556" s="221"/>
      <c r="J556" s="221"/>
    </row>
    <row r="557" spans="1:26" s="220" customFormat="1">
      <c r="A557" s="220" t="s">
        <v>2</v>
      </c>
      <c r="B557" s="232" t="str">
        <f t="shared" si="64"/>
        <v>03</v>
      </c>
      <c r="C557" s="249" t="str">
        <f t="shared" si="65"/>
        <v>03_PC9_EV_13C6Glc_Ctl_ddmmmyy_UKy_TWMF_rep2-media-24h</v>
      </c>
      <c r="D557" s="241"/>
      <c r="E557" s="220" t="s">
        <v>248</v>
      </c>
      <c r="G557" s="221"/>
      <c r="H557" s="221"/>
      <c r="I557" s="221"/>
      <c r="J557" s="221"/>
    </row>
    <row r="558" spans="1:26" s="220" customFormat="1">
      <c r="A558" s="220" t="s">
        <v>2</v>
      </c>
      <c r="B558" s="232" t="str">
        <f t="shared" si="64"/>
        <v>04</v>
      </c>
      <c r="C558" s="249" t="str">
        <f t="shared" si="65"/>
        <v>04_PC9_EV_13C6Glc_Ctl_ddmmmyy_UKy_TWMF_rep3-media-24h</v>
      </c>
      <c r="D558" s="241"/>
      <c r="E558" s="220" t="s">
        <v>248</v>
      </c>
      <c r="G558" s="221"/>
      <c r="H558" s="221"/>
      <c r="I558" s="221"/>
      <c r="J558" s="221"/>
    </row>
    <row r="559" spans="1:26" s="220" customFormat="1">
      <c r="A559" s="220" t="s">
        <v>2</v>
      </c>
      <c r="B559" s="232" t="str">
        <f t="shared" si="64"/>
        <v>05</v>
      </c>
      <c r="C559" s="249" t="str">
        <f t="shared" si="65"/>
        <v>05_PC9_EV_13C6Glc_100ugWGP_ddmmmyy_UKy_TWMF_rep1-media-24h</v>
      </c>
      <c r="D559" s="241"/>
      <c r="E559" s="220" t="s">
        <v>248</v>
      </c>
      <c r="G559" s="221"/>
      <c r="H559" s="221"/>
      <c r="I559" s="221"/>
      <c r="J559" s="221"/>
    </row>
    <row r="560" spans="1:26" s="220" customFormat="1">
      <c r="A560" s="220" t="s">
        <v>2</v>
      </c>
      <c r="B560" s="232" t="str">
        <f t="shared" si="64"/>
        <v>06</v>
      </c>
      <c r="C560" s="249" t="str">
        <f t="shared" si="65"/>
        <v>06_PC9_EV_13C6Glc_100ugWGP_ddmmmyy_UKy_TWMF_rep1-media-24h</v>
      </c>
      <c r="D560" s="241"/>
      <c r="E560" s="220" t="s">
        <v>248</v>
      </c>
      <c r="G560" s="221"/>
      <c r="H560" s="221"/>
      <c r="I560" s="221"/>
      <c r="J560" s="221"/>
    </row>
    <row r="561" spans="1:10" s="220" customFormat="1">
      <c r="A561" s="220" t="s">
        <v>2</v>
      </c>
      <c r="B561" s="232" t="str">
        <f t="shared" si="64"/>
        <v>07</v>
      </c>
      <c r="C561" s="249" t="str">
        <f t="shared" si="65"/>
        <v>07_PC9_EV_13C6Glc_100ugWGP_ddmmmyy_UKy_TWMF_rep2-media-24h</v>
      </c>
      <c r="D561" s="241"/>
      <c r="E561" s="220" t="s">
        <v>248</v>
      </c>
      <c r="G561" s="221"/>
      <c r="H561" s="221"/>
      <c r="I561" s="221"/>
      <c r="J561" s="221"/>
    </row>
    <row r="562" spans="1:10" s="220" customFormat="1">
      <c r="A562" s="220" t="s">
        <v>2</v>
      </c>
      <c r="B562" s="232" t="str">
        <f t="shared" si="64"/>
        <v>08</v>
      </c>
      <c r="C562" s="249" t="str">
        <f t="shared" si="65"/>
        <v>08_PC9_EV_unlbl_100ugWGP_ddmmmyy_UKy_TWMF_rep3-media-24h</v>
      </c>
      <c r="D562" s="241"/>
      <c r="E562" s="220" t="s">
        <v>248</v>
      </c>
      <c r="G562" s="221"/>
      <c r="H562" s="221"/>
      <c r="I562" s="221"/>
      <c r="J562" s="221"/>
    </row>
    <row r="563" spans="1:10" s="220" customFormat="1">
      <c r="A563" s="220" t="s">
        <v>2</v>
      </c>
      <c r="B563" s="232" t="str">
        <f t="shared" si="64"/>
        <v>09</v>
      </c>
      <c r="C563" s="249" t="str">
        <f t="shared" si="65"/>
        <v>09___ddmmmyy_UKy_TWMF_rep-media-24h</v>
      </c>
      <c r="D563" s="241"/>
      <c r="E563" s="220" t="s">
        <v>248</v>
      </c>
      <c r="G563" s="221"/>
      <c r="H563" s="221"/>
      <c r="I563" s="221"/>
      <c r="J563" s="221"/>
    </row>
    <row r="564" spans="1:10" s="220" customFormat="1">
      <c r="A564" s="220" t="s">
        <v>2</v>
      </c>
      <c r="B564" s="232" t="str">
        <f t="shared" si="64"/>
        <v>10</v>
      </c>
      <c r="C564" s="249" t="str">
        <f t="shared" si="65"/>
        <v>10___ddmmmyy_UKy_TWMF_rep-media-24h</v>
      </c>
      <c r="D564" s="241"/>
      <c r="E564" s="220" t="s">
        <v>248</v>
      </c>
      <c r="G564" s="221"/>
      <c r="H564" s="221"/>
      <c r="I564" s="221"/>
      <c r="J564" s="221"/>
    </row>
    <row r="565" spans="1:10" s="220" customFormat="1">
      <c r="A565" s="220" t="s">
        <v>2</v>
      </c>
      <c r="B565" s="232" t="str">
        <f t="shared" si="64"/>
        <v>11</v>
      </c>
      <c r="C565" s="249" t="str">
        <f t="shared" si="65"/>
        <v>11___ddmmmyy_UKy_TWMF_rep-media-24h</v>
      </c>
      <c r="D565" s="241"/>
      <c r="E565" s="220" t="s">
        <v>248</v>
      </c>
      <c r="G565" s="221"/>
      <c r="H565" s="221"/>
      <c r="I565" s="221"/>
      <c r="J565" s="221"/>
    </row>
    <row r="566" spans="1:10" s="220" customFormat="1">
      <c r="A566" s="220" t="s">
        <v>2</v>
      </c>
      <c r="B566" s="232" t="str">
        <f t="shared" si="64"/>
        <v>12</v>
      </c>
      <c r="C566" s="249" t="str">
        <f t="shared" si="65"/>
        <v>12___ddmmmyy_UKy_TWMF_rep-media-24h</v>
      </c>
      <c r="D566" s="241"/>
      <c r="E566" s="220" t="s">
        <v>248</v>
      </c>
      <c r="G566" s="221"/>
      <c r="H566" s="221"/>
      <c r="I566" s="221"/>
      <c r="J566" s="221"/>
    </row>
    <row r="567" spans="1:10" s="220" customFormat="1">
      <c r="A567" s="220" t="s">
        <v>2</v>
      </c>
      <c r="B567" s="232" t="str">
        <f t="shared" si="64"/>
        <v>13</v>
      </c>
      <c r="C567" s="249" t="str">
        <f t="shared" si="65"/>
        <v>13___ddmmmyy_UKy_TWMF_rep-media-24h</v>
      </c>
      <c r="D567" s="241"/>
      <c r="E567" s="220" t="s">
        <v>248</v>
      </c>
      <c r="G567" s="221"/>
      <c r="H567" s="221"/>
      <c r="I567" s="221"/>
      <c r="J567" s="221"/>
    </row>
    <row r="568" spans="1:10" s="220" customFormat="1">
      <c r="A568" s="220" t="s">
        <v>2</v>
      </c>
      <c r="B568" s="232" t="str">
        <f t="shared" si="64"/>
        <v>14</v>
      </c>
      <c r="C568" s="249" t="str">
        <f t="shared" si="65"/>
        <v>14___ddmmmyy_UKy_TWMF_rep-media-24h</v>
      </c>
      <c r="D568" s="241"/>
      <c r="E568" s="220" t="s">
        <v>248</v>
      </c>
      <c r="G568" s="221"/>
      <c r="H568" s="221"/>
      <c r="I568" s="221"/>
      <c r="J568" s="221"/>
    </row>
    <row r="569" spans="1:10" s="220" customFormat="1">
      <c r="A569" s="220" t="s">
        <v>2</v>
      </c>
      <c r="B569" s="232" t="str">
        <f t="shared" si="64"/>
        <v>15</v>
      </c>
      <c r="C569" s="249" t="str">
        <f t="shared" si="65"/>
        <v>15___ddmmmyy_UKy_TWMF_rep-media-24h</v>
      </c>
      <c r="D569" s="241"/>
      <c r="E569" s="220" t="s">
        <v>248</v>
      </c>
      <c r="G569" s="221"/>
      <c r="H569" s="221"/>
      <c r="I569" s="221"/>
      <c r="J569" s="221"/>
    </row>
    <row r="570" spans="1:10" s="220" customFormat="1">
      <c r="A570" s="220" t="s">
        <v>2</v>
      </c>
      <c r="B570" s="232" t="str">
        <f t="shared" si="64"/>
        <v>16</v>
      </c>
      <c r="C570" s="249" t="str">
        <f t="shared" si="65"/>
        <v>16___ddmmmyy_UKy_TWMF_rep-media-24h</v>
      </c>
      <c r="D570" s="241"/>
      <c r="E570" s="220" t="s">
        <v>248</v>
      </c>
      <c r="G570" s="221"/>
      <c r="H570" s="221"/>
      <c r="I570" s="221"/>
      <c r="J570" s="221"/>
    </row>
    <row r="571" spans="1:10" s="220" customFormat="1">
      <c r="A571" s="220" t="s">
        <v>2</v>
      </c>
      <c r="B571" s="232" t="str">
        <f t="shared" si="64"/>
        <v>17</v>
      </c>
      <c r="C571" s="249" t="str">
        <f t="shared" si="65"/>
        <v>17___ddmmmyy_UKy_TWMF_rep-media-24h</v>
      </c>
      <c r="D571" s="241"/>
      <c r="E571" s="220" t="s">
        <v>248</v>
      </c>
      <c r="G571" s="221"/>
      <c r="H571" s="221"/>
      <c r="I571" s="221"/>
      <c r="J571" s="221"/>
    </row>
    <row r="572" spans="1:10" s="220" customFormat="1">
      <c r="A572" s="220" t="s">
        <v>2</v>
      </c>
      <c r="B572" s="232" t="str">
        <f t="shared" si="64"/>
        <v>18</v>
      </c>
      <c r="C572" s="249" t="str">
        <f t="shared" si="65"/>
        <v>18___ddmmmyy_UKy_TWMF_rep-media-24h</v>
      </c>
      <c r="D572" s="241"/>
      <c r="E572" s="220" t="s">
        <v>248</v>
      </c>
      <c r="G572" s="221"/>
      <c r="H572" s="221"/>
      <c r="I572" s="221"/>
      <c r="J572" s="221"/>
    </row>
    <row r="573" spans="1:10" s="220" customFormat="1">
      <c r="A573" s="220" t="s">
        <v>2</v>
      </c>
      <c r="B573" s="232" t="str">
        <f t="shared" si="64"/>
        <v>19</v>
      </c>
      <c r="C573" s="249" t="str">
        <f t="shared" si="65"/>
        <v>19___ddmmmyy_UKy_TWMF_rep-media-24h</v>
      </c>
      <c r="D573" s="241"/>
      <c r="E573" s="220" t="s">
        <v>248</v>
      </c>
      <c r="G573" s="221"/>
      <c r="H573" s="221"/>
      <c r="I573" s="221"/>
      <c r="J573" s="221"/>
    </row>
    <row r="574" spans="1:10" s="220" customFormat="1">
      <c r="A574" s="220" t="s">
        <v>2</v>
      </c>
      <c r="B574" s="232" t="str">
        <f t="shared" si="64"/>
        <v>20</v>
      </c>
      <c r="C574" s="249" t="str">
        <f t="shared" si="65"/>
        <v>20___ddmmmyy_UKy_TWMF_rep-media-24h</v>
      </c>
      <c r="D574" s="235"/>
      <c r="E574" s="220" t="s">
        <v>248</v>
      </c>
      <c r="G574" s="221"/>
      <c r="H574" s="221"/>
      <c r="I574" s="221"/>
      <c r="J574" s="221"/>
    </row>
    <row r="575" spans="1:10" s="220" customFormat="1">
      <c r="A575" s="220" t="s">
        <v>2</v>
      </c>
      <c r="B575" s="232" t="str">
        <f t="shared" si="64"/>
        <v>21</v>
      </c>
      <c r="C575" s="249" t="str">
        <f t="shared" si="65"/>
        <v>21___ddmmmyy_UKy_TWMF_rep-media-24h</v>
      </c>
      <c r="D575" s="235"/>
      <c r="E575" s="220" t="s">
        <v>248</v>
      </c>
      <c r="G575" s="221"/>
      <c r="H575" s="221"/>
      <c r="I575" s="221"/>
      <c r="J575" s="221"/>
    </row>
    <row r="576" spans="1:10" s="220" customFormat="1">
      <c r="A576" s="220" t="s">
        <v>2</v>
      </c>
      <c r="B576" s="232" t="str">
        <f t="shared" si="64"/>
        <v>22</v>
      </c>
      <c r="C576" s="249" t="str">
        <f t="shared" si="65"/>
        <v>22___ddmmmyy_UKy_TWMF_rep-media-24h</v>
      </c>
      <c r="D576" s="235"/>
      <c r="E576" s="220" t="s">
        <v>248</v>
      </c>
      <c r="G576" s="221"/>
      <c r="H576" s="221"/>
      <c r="I576" s="221"/>
      <c r="J576" s="221"/>
    </row>
    <row r="577" spans="1:10" s="220" customFormat="1">
      <c r="A577" s="220" t="s">
        <v>2</v>
      </c>
      <c r="B577" s="232" t="str">
        <f t="shared" si="64"/>
        <v>23</v>
      </c>
      <c r="C577" s="249" t="str">
        <f t="shared" si="65"/>
        <v>23___ddmmmyy_UKy_TWMF_rep-media-24h</v>
      </c>
      <c r="D577" s="235"/>
      <c r="E577" s="220" t="s">
        <v>248</v>
      </c>
      <c r="G577" s="221"/>
      <c r="H577" s="221"/>
      <c r="I577" s="221"/>
      <c r="J577" s="221"/>
    </row>
    <row r="578" spans="1:10" s="220" customFormat="1">
      <c r="A578" s="220" t="s">
        <v>2</v>
      </c>
      <c r="B578" s="232" t="str">
        <f t="shared" si="64"/>
        <v>24</v>
      </c>
      <c r="C578" s="249" t="str">
        <f t="shared" si="65"/>
        <v>24___ddmmmyy_UKy_TWMF_rep-media-24h</v>
      </c>
      <c r="D578" s="235"/>
      <c r="E578" s="220" t="s">
        <v>248</v>
      </c>
      <c r="G578" s="221"/>
      <c r="H578" s="221"/>
      <c r="I578" s="221"/>
      <c r="J578" s="221"/>
    </row>
    <row r="579" spans="1:10" s="220" customFormat="1">
      <c r="A579" s="220" t="s">
        <v>2</v>
      </c>
      <c r="B579" s="232" t="str">
        <f t="shared" si="64"/>
        <v>25</v>
      </c>
      <c r="C579" s="249" t="str">
        <f t="shared" si="65"/>
        <v>25___ddmmmyy_UKy_TWMF_rep-media-24h</v>
      </c>
      <c r="D579" s="235"/>
      <c r="E579" s="220" t="s">
        <v>248</v>
      </c>
      <c r="G579" s="221"/>
      <c r="H579" s="221"/>
      <c r="I579" s="221"/>
      <c r="J579" s="221"/>
    </row>
    <row r="580" spans="1:10" s="220" customFormat="1">
      <c r="A580" s="220" t="s">
        <v>2</v>
      </c>
      <c r="B580" s="232" t="str">
        <f t="shared" si="64"/>
        <v>26</v>
      </c>
      <c r="C580" s="249" t="str">
        <f t="shared" si="65"/>
        <v>26___ddmmmyy_UKy_TWMF_rep-media-24h</v>
      </c>
      <c r="D580" s="235"/>
      <c r="E580" s="220" t="s">
        <v>248</v>
      </c>
      <c r="G580" s="221"/>
      <c r="H580" s="221"/>
      <c r="I580" s="221"/>
      <c r="J580" s="221"/>
    </row>
    <row r="581" spans="1:10" s="220" customFormat="1">
      <c r="A581" s="220" t="s">
        <v>2</v>
      </c>
      <c r="B581" s="232" t="str">
        <f t="shared" si="64"/>
        <v>27</v>
      </c>
      <c r="C581" s="249" t="str">
        <f t="shared" si="65"/>
        <v>27___ddmmmyy_UKy_TWMF_rep-media-24h</v>
      </c>
      <c r="D581" s="235"/>
      <c r="E581" s="220" t="s">
        <v>248</v>
      </c>
      <c r="G581" s="221"/>
      <c r="H581" s="221"/>
      <c r="I581" s="221"/>
      <c r="J581" s="221"/>
    </row>
    <row r="582" spans="1:10" s="220" customFormat="1">
      <c r="A582" s="220" t="s">
        <v>2</v>
      </c>
      <c r="B582" s="232" t="str">
        <f t="shared" si="64"/>
        <v>28</v>
      </c>
      <c r="C582" s="249" t="str">
        <f t="shared" si="65"/>
        <v>28___ddmmmyy_UKy_TWMF_rep-media-24h</v>
      </c>
      <c r="D582" s="235"/>
      <c r="E582" s="220" t="s">
        <v>248</v>
      </c>
      <c r="G582" s="221"/>
      <c r="H582" s="221"/>
      <c r="I582" s="221"/>
      <c r="J582" s="221"/>
    </row>
    <row r="583" spans="1:10" s="220" customFormat="1">
      <c r="A583" s="220" t="s">
        <v>2</v>
      </c>
      <c r="B583" s="232" t="str">
        <f t="shared" si="64"/>
        <v>29</v>
      </c>
      <c r="C583" s="249" t="str">
        <f t="shared" si="65"/>
        <v>29___ddmmmyy_UKy_TWMF_rep-media-24h</v>
      </c>
      <c r="D583" s="235"/>
      <c r="E583" s="220" t="s">
        <v>248</v>
      </c>
      <c r="G583" s="221"/>
      <c r="H583" s="221"/>
      <c r="I583" s="221"/>
      <c r="J583" s="221"/>
    </row>
    <row r="584" spans="1:10" s="220" customFormat="1">
      <c r="A584" s="220" t="s">
        <v>2</v>
      </c>
      <c r="B584" s="232" t="str">
        <f t="shared" si="64"/>
        <v>30</v>
      </c>
      <c r="C584" s="249" t="str">
        <f t="shared" si="65"/>
        <v>30___ddmmmyy_UKy_TWMF_rep-media-24h</v>
      </c>
      <c r="D584" s="235"/>
      <c r="E584" s="220" t="s">
        <v>248</v>
      </c>
      <c r="G584" s="221"/>
      <c r="H584" s="221"/>
      <c r="I584" s="221"/>
      <c r="J584" s="221"/>
    </row>
    <row r="585" spans="1:10" s="220" customFormat="1">
      <c r="A585" s="220" t="s">
        <v>2</v>
      </c>
      <c r="B585" s="232" t="str">
        <f t="shared" si="64"/>
        <v>31</v>
      </c>
      <c r="C585" s="249" t="str">
        <f t="shared" si="65"/>
        <v>31___ddmmmyy_UKy_TWMF_rep-media-24h</v>
      </c>
      <c r="D585" s="235"/>
      <c r="E585" s="220" t="s">
        <v>248</v>
      </c>
      <c r="G585" s="221"/>
      <c r="H585" s="221"/>
      <c r="I585" s="221"/>
      <c r="J585" s="221"/>
    </row>
    <row r="586" spans="1:10" s="220" customFormat="1">
      <c r="A586" s="220" t="s">
        <v>2</v>
      </c>
      <c r="B586" s="232" t="str">
        <f t="shared" si="64"/>
        <v>32</v>
      </c>
      <c r="C586" s="249" t="str">
        <f t="shared" si="65"/>
        <v>32___ddmmmyy_UKy_TWMF_rep-media-24h</v>
      </c>
      <c r="D586" s="235"/>
      <c r="E586" s="220" t="s">
        <v>248</v>
      </c>
    </row>
    <row r="587" spans="1:10" s="220" customFormat="1"/>
    <row r="588" spans="1:10" s="227" customFormat="1">
      <c r="A588" s="218"/>
      <c r="B588" s="225" t="s">
        <v>442</v>
      </c>
      <c r="C588" s="226" t="str">
        <f>D115</f>
        <v>x</v>
      </c>
    </row>
    <row r="589" spans="1:10" s="220" customFormat="1">
      <c r="B589" s="228" t="s">
        <v>93</v>
      </c>
      <c r="C589" s="229"/>
    </row>
    <row r="590" spans="1:10">
      <c r="B590" s="137" t="s">
        <v>94</v>
      </c>
      <c r="C590" s="115"/>
    </row>
    <row r="591" spans="1:10" s="220" customFormat="1"/>
    <row r="592" spans="1:10">
      <c r="A592" s="84" t="s">
        <v>0</v>
      </c>
      <c r="B592" s="84" t="s">
        <v>19</v>
      </c>
      <c r="C592" s="75" t="s">
        <v>224</v>
      </c>
      <c r="D592" s="75" t="s">
        <v>20</v>
      </c>
      <c r="E592" s="120" t="s">
        <v>231</v>
      </c>
      <c r="F592" s="120" t="s">
        <v>230</v>
      </c>
      <c r="G592" s="116"/>
      <c r="H592" s="116"/>
      <c r="I592" s="116"/>
    </row>
    <row r="593" spans="1:26">
      <c r="A593" s="84"/>
      <c r="B593" s="84" t="s">
        <v>249</v>
      </c>
      <c r="C593" s="120" t="s">
        <v>242</v>
      </c>
      <c r="D593" s="120" t="s">
        <v>232</v>
      </c>
      <c r="E593" s="115"/>
      <c r="F593" s="115"/>
      <c r="G593" s="116"/>
      <c r="H593" s="116"/>
      <c r="I593" s="116"/>
    </row>
    <row r="594" spans="1:26">
      <c r="A594" s="84"/>
      <c r="B594" s="84" t="s">
        <v>250</v>
      </c>
      <c r="C594" s="120" t="s">
        <v>242</v>
      </c>
      <c r="D594" s="120" t="s">
        <v>232</v>
      </c>
      <c r="E594" s="115"/>
      <c r="F594" s="115"/>
      <c r="G594" s="116"/>
      <c r="H594" s="116"/>
      <c r="I594" s="116"/>
    </row>
    <row r="595" spans="1:26">
      <c r="A595" s="84"/>
      <c r="B595" s="84"/>
      <c r="C595" s="120"/>
      <c r="D595" s="120"/>
      <c r="G595" s="116"/>
      <c r="H595" s="116"/>
      <c r="I595" s="116"/>
    </row>
    <row r="596" spans="1:26" s="220" customFormat="1"/>
    <row r="597" spans="1:26" s="220" customFormat="1" ht="30" customHeight="1">
      <c r="A597" s="220" t="s">
        <v>0</v>
      </c>
      <c r="B597" s="230"/>
      <c r="C597" s="221" t="s">
        <v>31</v>
      </c>
      <c r="G597" s="165" t="s">
        <v>506</v>
      </c>
      <c r="H597" s="220" t="s">
        <v>236</v>
      </c>
      <c r="I597" s="261" t="s">
        <v>476</v>
      </c>
      <c r="J597" s="165" t="s">
        <v>507</v>
      </c>
      <c r="K597" s="220" t="s">
        <v>236</v>
      </c>
      <c r="L597" s="261" t="s">
        <v>476</v>
      </c>
      <c r="M597" s="165" t="s">
        <v>508</v>
      </c>
      <c r="N597" s="220" t="s">
        <v>236</v>
      </c>
      <c r="O597" s="261" t="s">
        <v>476</v>
      </c>
      <c r="P597" s="165" t="s">
        <v>509</v>
      </c>
      <c r="Q597" s="220" t="s">
        <v>236</v>
      </c>
      <c r="R597" s="261" t="s">
        <v>476</v>
      </c>
      <c r="S597" s="165" t="s">
        <v>510</v>
      </c>
      <c r="T597" s="220" t="s">
        <v>236</v>
      </c>
      <c r="U597" s="261" t="s">
        <v>476</v>
      </c>
    </row>
    <row r="598" spans="1:26" s="220" customFormat="1" ht="36" customHeight="1">
      <c r="A598" s="220" t="s">
        <v>2</v>
      </c>
      <c r="B598" s="221" t="s">
        <v>26</v>
      </c>
      <c r="C598" s="231" t="s">
        <v>32</v>
      </c>
      <c r="D598" s="221" t="s">
        <v>443</v>
      </c>
      <c r="E598" s="221" t="s">
        <v>397</v>
      </c>
      <c r="F598" s="221" t="s">
        <v>398</v>
      </c>
      <c r="G598" s="221" t="s">
        <v>399</v>
      </c>
      <c r="H598" s="220" t="s">
        <v>239</v>
      </c>
      <c r="I598" s="111" t="s">
        <v>477</v>
      </c>
      <c r="J598" s="221" t="s">
        <v>400</v>
      </c>
      <c r="K598" s="220" t="s">
        <v>239</v>
      </c>
      <c r="L598" s="111" t="s">
        <v>477</v>
      </c>
      <c r="M598" s="221" t="s">
        <v>401</v>
      </c>
      <c r="N598" s="220" t="s">
        <v>239</v>
      </c>
      <c r="O598" s="111" t="s">
        <v>477</v>
      </c>
      <c r="P598" s="221" t="s">
        <v>402</v>
      </c>
      <c r="Q598" s="220" t="s">
        <v>239</v>
      </c>
      <c r="R598" s="111" t="s">
        <v>477</v>
      </c>
      <c r="S598" s="221" t="s">
        <v>403</v>
      </c>
      <c r="T598" s="220" t="s">
        <v>239</v>
      </c>
      <c r="U598" s="111" t="s">
        <v>477</v>
      </c>
      <c r="V598" s="221" t="s">
        <v>52</v>
      </c>
      <c r="W598" s="221" t="s">
        <v>92</v>
      </c>
      <c r="X598" s="221" t="s">
        <v>407</v>
      </c>
      <c r="Y598" s="221" t="s">
        <v>405</v>
      </c>
      <c r="Z598" s="221" t="s">
        <v>406</v>
      </c>
    </row>
    <row r="599" spans="1:26" s="220" customFormat="1">
      <c r="A599" s="75" t="str">
        <f t="shared" ref="A599:A630" si="66">IF(A201="#ignore","#ignore","")</f>
        <v/>
      </c>
      <c r="B599" s="232" t="str">
        <f t="shared" ref="B599:B630" si="67">B152</f>
        <v>01</v>
      </c>
      <c r="C599" s="249" t="str">
        <f t="shared" ref="C599:C630" si="68">CONCATENATE(C201,"-media-",C$588,"h")</f>
        <v>01_PC9_EV_unlbl_Ctl_ddmmmyy_UKy_TWMF_rep1-media-xh</v>
      </c>
      <c r="D599" s="233"/>
      <c r="E599" s="233"/>
      <c r="F599" s="257">
        <f>E599-D599</f>
        <v>0</v>
      </c>
      <c r="G599" s="234"/>
      <c r="H599" s="220" t="s">
        <v>249</v>
      </c>
      <c r="J599" s="234"/>
      <c r="K599" s="220" t="s">
        <v>249</v>
      </c>
      <c r="M599" s="235"/>
      <c r="N599" s="220" t="s">
        <v>249</v>
      </c>
      <c r="P599" s="236"/>
      <c r="Q599" s="220" t="s">
        <v>249</v>
      </c>
      <c r="S599" s="237"/>
      <c r="T599" s="220" t="s">
        <v>249</v>
      </c>
      <c r="V599" s="258">
        <f t="shared" ref="V599:V630" si="69">(F599-G599-J599-M599)</f>
        <v>0</v>
      </c>
      <c r="W599" s="259">
        <f>V599/2</f>
        <v>0</v>
      </c>
      <c r="X599" s="259" t="e">
        <f t="shared" ref="X599:X630" si="70">M599/F599</f>
        <v>#DIV/0!</v>
      </c>
      <c r="Y599" s="259" t="e">
        <f t="shared" ref="Y599:Y630" si="71">P599/F599</f>
        <v>#DIV/0!</v>
      </c>
      <c r="Z599" s="259" t="e">
        <f t="shared" ref="Z599:Z630" si="72">S599/F599</f>
        <v>#DIV/0!</v>
      </c>
    </row>
    <row r="600" spans="1:26" s="220" customFormat="1">
      <c r="A600" s="75" t="str">
        <f t="shared" si="66"/>
        <v/>
      </c>
      <c r="B600" s="232" t="str">
        <f t="shared" si="67"/>
        <v>02</v>
      </c>
      <c r="C600" s="249" t="str">
        <f t="shared" si="68"/>
        <v>02_PC9_EV_13C6Glc_Ctl_ddmmmyy_UKy_TWMF_rep1-media-xh</v>
      </c>
      <c r="D600" s="233"/>
      <c r="E600" s="233"/>
      <c r="F600" s="257">
        <f t="shared" ref="F600:F630" si="73">E600-D600</f>
        <v>0</v>
      </c>
      <c r="G600" s="234"/>
      <c r="H600" s="220" t="s">
        <v>249</v>
      </c>
      <c r="J600" s="234"/>
      <c r="K600" s="220" t="s">
        <v>249</v>
      </c>
      <c r="M600" s="235"/>
      <c r="N600" s="220" t="s">
        <v>249</v>
      </c>
      <c r="P600" s="236"/>
      <c r="Q600" s="220" t="s">
        <v>249</v>
      </c>
      <c r="S600" s="237"/>
      <c r="T600" s="220" t="s">
        <v>249</v>
      </c>
      <c r="V600" s="258">
        <f t="shared" si="69"/>
        <v>0</v>
      </c>
      <c r="W600" s="259">
        <f t="shared" ref="W600:W630" si="74">V600/2</f>
        <v>0</v>
      </c>
      <c r="X600" s="259" t="e">
        <f t="shared" si="70"/>
        <v>#DIV/0!</v>
      </c>
      <c r="Y600" s="259" t="e">
        <f t="shared" si="71"/>
        <v>#DIV/0!</v>
      </c>
      <c r="Z600" s="259" t="e">
        <f t="shared" si="72"/>
        <v>#DIV/0!</v>
      </c>
    </row>
    <row r="601" spans="1:26" s="220" customFormat="1">
      <c r="A601" s="75" t="str">
        <f t="shared" si="66"/>
        <v/>
      </c>
      <c r="B601" s="232" t="str">
        <f t="shared" si="67"/>
        <v>03</v>
      </c>
      <c r="C601" s="249" t="str">
        <f t="shared" si="68"/>
        <v>03_PC9_EV_13C6Glc_Ctl_ddmmmyy_UKy_TWMF_rep2-media-xh</v>
      </c>
      <c r="D601" s="233"/>
      <c r="E601" s="233"/>
      <c r="F601" s="257">
        <f t="shared" si="73"/>
        <v>0</v>
      </c>
      <c r="G601" s="234"/>
      <c r="H601" s="220" t="s">
        <v>249</v>
      </c>
      <c r="J601" s="234"/>
      <c r="K601" s="220" t="s">
        <v>249</v>
      </c>
      <c r="M601" s="235"/>
      <c r="N601" s="220" t="s">
        <v>249</v>
      </c>
      <c r="P601" s="236"/>
      <c r="Q601" s="220" t="s">
        <v>249</v>
      </c>
      <c r="S601" s="237"/>
      <c r="T601" s="220" t="s">
        <v>249</v>
      </c>
      <c r="V601" s="258">
        <f t="shared" si="69"/>
        <v>0</v>
      </c>
      <c r="W601" s="259">
        <f t="shared" si="74"/>
        <v>0</v>
      </c>
      <c r="X601" s="259" t="e">
        <f t="shared" si="70"/>
        <v>#DIV/0!</v>
      </c>
      <c r="Y601" s="259" t="e">
        <f t="shared" si="71"/>
        <v>#DIV/0!</v>
      </c>
      <c r="Z601" s="259" t="e">
        <f t="shared" si="72"/>
        <v>#DIV/0!</v>
      </c>
    </row>
    <row r="602" spans="1:26" s="220" customFormat="1">
      <c r="A602" s="75" t="str">
        <f t="shared" si="66"/>
        <v/>
      </c>
      <c r="B602" s="232" t="str">
        <f t="shared" si="67"/>
        <v>04</v>
      </c>
      <c r="C602" s="249" t="str">
        <f t="shared" si="68"/>
        <v>04_PC9_EV_13C6Glc_Ctl_ddmmmyy_UKy_TWMF_rep3-media-xh</v>
      </c>
      <c r="D602" s="233"/>
      <c r="E602" s="233"/>
      <c r="F602" s="257">
        <f t="shared" si="73"/>
        <v>0</v>
      </c>
      <c r="G602" s="234"/>
      <c r="H602" s="220" t="s">
        <v>249</v>
      </c>
      <c r="J602" s="234"/>
      <c r="K602" s="220" t="s">
        <v>249</v>
      </c>
      <c r="M602" s="235"/>
      <c r="N602" s="220" t="s">
        <v>249</v>
      </c>
      <c r="P602" s="236"/>
      <c r="Q602" s="220" t="s">
        <v>249</v>
      </c>
      <c r="S602" s="237"/>
      <c r="T602" s="220" t="s">
        <v>249</v>
      </c>
      <c r="V602" s="258">
        <f t="shared" si="69"/>
        <v>0</v>
      </c>
      <c r="W602" s="259">
        <f t="shared" si="74"/>
        <v>0</v>
      </c>
      <c r="X602" s="259" t="e">
        <f t="shared" si="70"/>
        <v>#DIV/0!</v>
      </c>
      <c r="Y602" s="259" t="e">
        <f t="shared" si="71"/>
        <v>#DIV/0!</v>
      </c>
      <c r="Z602" s="259" t="e">
        <f t="shared" si="72"/>
        <v>#DIV/0!</v>
      </c>
    </row>
    <row r="603" spans="1:26" s="220" customFormat="1">
      <c r="A603" s="75" t="str">
        <f t="shared" si="66"/>
        <v/>
      </c>
      <c r="B603" s="232" t="str">
        <f t="shared" si="67"/>
        <v>05</v>
      </c>
      <c r="C603" s="249" t="str">
        <f t="shared" si="68"/>
        <v>05_PC9_EV_13C6Glc_100ugWGP_ddmmmyy_UKy_TWMF_rep1-media-xh</v>
      </c>
      <c r="D603" s="233"/>
      <c r="E603" s="233"/>
      <c r="F603" s="257">
        <f t="shared" si="73"/>
        <v>0</v>
      </c>
      <c r="G603" s="234"/>
      <c r="H603" s="220" t="s">
        <v>249</v>
      </c>
      <c r="J603" s="234"/>
      <c r="K603" s="220" t="s">
        <v>249</v>
      </c>
      <c r="M603" s="235"/>
      <c r="N603" s="220" t="s">
        <v>249</v>
      </c>
      <c r="P603" s="236"/>
      <c r="Q603" s="220" t="s">
        <v>249</v>
      </c>
      <c r="S603" s="237"/>
      <c r="T603" s="220" t="s">
        <v>249</v>
      </c>
      <c r="V603" s="258">
        <f t="shared" si="69"/>
        <v>0</v>
      </c>
      <c r="W603" s="259">
        <f t="shared" si="74"/>
        <v>0</v>
      </c>
      <c r="X603" s="259" t="e">
        <f t="shared" si="70"/>
        <v>#DIV/0!</v>
      </c>
      <c r="Y603" s="259" t="e">
        <f t="shared" si="71"/>
        <v>#DIV/0!</v>
      </c>
      <c r="Z603" s="259" t="e">
        <f t="shared" si="72"/>
        <v>#DIV/0!</v>
      </c>
    </row>
    <row r="604" spans="1:26" s="220" customFormat="1">
      <c r="A604" s="75" t="str">
        <f t="shared" si="66"/>
        <v/>
      </c>
      <c r="B604" s="232" t="str">
        <f t="shared" si="67"/>
        <v>06</v>
      </c>
      <c r="C604" s="249" t="str">
        <f t="shared" si="68"/>
        <v>06_PC9_EV_13C6Glc_100ugWGP_ddmmmyy_UKy_TWMF_rep1-media-xh</v>
      </c>
      <c r="D604" s="233"/>
      <c r="E604" s="233"/>
      <c r="F604" s="257">
        <f t="shared" si="73"/>
        <v>0</v>
      </c>
      <c r="G604" s="234"/>
      <c r="H604" s="220" t="s">
        <v>249</v>
      </c>
      <c r="J604" s="234"/>
      <c r="K604" s="220" t="s">
        <v>249</v>
      </c>
      <c r="M604" s="235"/>
      <c r="N604" s="220" t="s">
        <v>249</v>
      </c>
      <c r="P604" s="236"/>
      <c r="Q604" s="220" t="s">
        <v>249</v>
      </c>
      <c r="S604" s="237"/>
      <c r="T604" s="220" t="s">
        <v>249</v>
      </c>
      <c r="V604" s="258">
        <f t="shared" si="69"/>
        <v>0</v>
      </c>
      <c r="W604" s="259">
        <f t="shared" si="74"/>
        <v>0</v>
      </c>
      <c r="X604" s="259" t="e">
        <f t="shared" si="70"/>
        <v>#DIV/0!</v>
      </c>
      <c r="Y604" s="259" t="e">
        <f t="shared" si="71"/>
        <v>#DIV/0!</v>
      </c>
      <c r="Z604" s="259" t="e">
        <f t="shared" si="72"/>
        <v>#DIV/0!</v>
      </c>
    </row>
    <row r="605" spans="1:26" s="220" customFormat="1">
      <c r="A605" s="75" t="str">
        <f t="shared" si="66"/>
        <v/>
      </c>
      <c r="B605" s="232" t="str">
        <f t="shared" si="67"/>
        <v>07</v>
      </c>
      <c r="C605" s="249" t="str">
        <f t="shared" si="68"/>
        <v>07_PC9_EV_13C6Glc_100ugWGP_ddmmmyy_UKy_TWMF_rep2-media-xh</v>
      </c>
      <c r="D605" s="233"/>
      <c r="E605" s="233"/>
      <c r="F605" s="257">
        <f t="shared" si="73"/>
        <v>0</v>
      </c>
      <c r="G605" s="234"/>
      <c r="H605" s="220" t="s">
        <v>249</v>
      </c>
      <c r="J605" s="234"/>
      <c r="K605" s="220" t="s">
        <v>249</v>
      </c>
      <c r="M605" s="235"/>
      <c r="N605" s="220" t="s">
        <v>249</v>
      </c>
      <c r="P605" s="236"/>
      <c r="Q605" s="220" t="s">
        <v>249</v>
      </c>
      <c r="S605" s="237"/>
      <c r="T605" s="220" t="s">
        <v>249</v>
      </c>
      <c r="V605" s="258">
        <f t="shared" si="69"/>
        <v>0</v>
      </c>
      <c r="W605" s="259">
        <f t="shared" si="74"/>
        <v>0</v>
      </c>
      <c r="X605" s="259" t="e">
        <f t="shared" si="70"/>
        <v>#DIV/0!</v>
      </c>
      <c r="Y605" s="259" t="e">
        <f t="shared" si="71"/>
        <v>#DIV/0!</v>
      </c>
      <c r="Z605" s="259" t="e">
        <f t="shared" si="72"/>
        <v>#DIV/0!</v>
      </c>
    </row>
    <row r="606" spans="1:26" s="220" customFormat="1">
      <c r="A606" s="75" t="str">
        <f t="shared" si="66"/>
        <v/>
      </c>
      <c r="B606" s="232" t="str">
        <f t="shared" si="67"/>
        <v>08</v>
      </c>
      <c r="C606" s="249" t="str">
        <f t="shared" si="68"/>
        <v>08_PC9_EV_unlbl_100ugWGP_ddmmmyy_UKy_TWMF_rep3-media-xh</v>
      </c>
      <c r="D606" s="233"/>
      <c r="E606" s="233"/>
      <c r="F606" s="257">
        <f t="shared" si="73"/>
        <v>0</v>
      </c>
      <c r="G606" s="234"/>
      <c r="H606" s="220" t="s">
        <v>249</v>
      </c>
      <c r="J606" s="234"/>
      <c r="K606" s="220" t="s">
        <v>249</v>
      </c>
      <c r="M606" s="235"/>
      <c r="N606" s="220" t="s">
        <v>249</v>
      </c>
      <c r="P606" s="236"/>
      <c r="Q606" s="220" t="s">
        <v>249</v>
      </c>
      <c r="S606" s="237"/>
      <c r="T606" s="220" t="s">
        <v>249</v>
      </c>
      <c r="V606" s="258">
        <f t="shared" si="69"/>
        <v>0</v>
      </c>
      <c r="W606" s="259">
        <f t="shared" si="74"/>
        <v>0</v>
      </c>
      <c r="X606" s="259" t="e">
        <f t="shared" si="70"/>
        <v>#DIV/0!</v>
      </c>
      <c r="Y606" s="259" t="e">
        <f t="shared" si="71"/>
        <v>#DIV/0!</v>
      </c>
      <c r="Z606" s="259" t="e">
        <f t="shared" si="72"/>
        <v>#DIV/0!</v>
      </c>
    </row>
    <row r="607" spans="1:26" s="220" customFormat="1">
      <c r="A607" s="75" t="str">
        <f t="shared" si="66"/>
        <v>#ignore</v>
      </c>
      <c r="B607" s="232" t="str">
        <f t="shared" si="67"/>
        <v>09</v>
      </c>
      <c r="C607" s="249" t="str">
        <f t="shared" si="68"/>
        <v>09___ddmmmyy_UKy_TWMF_rep-media-xh</v>
      </c>
      <c r="D607" s="233"/>
      <c r="E607" s="233"/>
      <c r="F607" s="257">
        <f t="shared" si="73"/>
        <v>0</v>
      </c>
      <c r="G607" s="234"/>
      <c r="H607" s="220" t="s">
        <v>249</v>
      </c>
      <c r="J607" s="234"/>
      <c r="K607" s="220" t="s">
        <v>249</v>
      </c>
      <c r="M607" s="235"/>
      <c r="N607" s="220" t="s">
        <v>249</v>
      </c>
      <c r="P607" s="236"/>
      <c r="Q607" s="220" t="s">
        <v>249</v>
      </c>
      <c r="S607" s="237"/>
      <c r="T607" s="220" t="s">
        <v>249</v>
      </c>
      <c r="V607" s="258">
        <f t="shared" si="69"/>
        <v>0</v>
      </c>
      <c r="W607" s="259">
        <f t="shared" si="74"/>
        <v>0</v>
      </c>
      <c r="X607" s="259" t="e">
        <f t="shared" si="70"/>
        <v>#DIV/0!</v>
      </c>
      <c r="Y607" s="259" t="e">
        <f t="shared" si="71"/>
        <v>#DIV/0!</v>
      </c>
      <c r="Z607" s="259" t="e">
        <f t="shared" si="72"/>
        <v>#DIV/0!</v>
      </c>
    </row>
    <row r="608" spans="1:26" s="220" customFormat="1">
      <c r="A608" s="75" t="str">
        <f t="shared" si="66"/>
        <v>#ignore</v>
      </c>
      <c r="B608" s="232" t="str">
        <f t="shared" si="67"/>
        <v>10</v>
      </c>
      <c r="C608" s="249" t="str">
        <f t="shared" si="68"/>
        <v>10___ddmmmyy_UKy_TWMF_rep-media-xh</v>
      </c>
      <c r="D608" s="233"/>
      <c r="E608" s="233"/>
      <c r="F608" s="257">
        <f t="shared" si="73"/>
        <v>0</v>
      </c>
      <c r="G608" s="234"/>
      <c r="H608" s="220" t="s">
        <v>249</v>
      </c>
      <c r="J608" s="234"/>
      <c r="K608" s="220" t="s">
        <v>249</v>
      </c>
      <c r="M608" s="235"/>
      <c r="N608" s="220" t="s">
        <v>249</v>
      </c>
      <c r="P608" s="236"/>
      <c r="Q608" s="220" t="s">
        <v>249</v>
      </c>
      <c r="S608" s="237"/>
      <c r="T608" s="220" t="s">
        <v>249</v>
      </c>
      <c r="V608" s="258">
        <f t="shared" si="69"/>
        <v>0</v>
      </c>
      <c r="W608" s="259">
        <f t="shared" si="74"/>
        <v>0</v>
      </c>
      <c r="X608" s="259" t="e">
        <f t="shared" si="70"/>
        <v>#DIV/0!</v>
      </c>
      <c r="Y608" s="259" t="e">
        <f t="shared" si="71"/>
        <v>#DIV/0!</v>
      </c>
      <c r="Z608" s="259" t="e">
        <f t="shared" si="72"/>
        <v>#DIV/0!</v>
      </c>
    </row>
    <row r="609" spans="1:26" s="220" customFormat="1">
      <c r="A609" s="75" t="str">
        <f t="shared" si="66"/>
        <v>#ignore</v>
      </c>
      <c r="B609" s="232" t="str">
        <f t="shared" si="67"/>
        <v>11</v>
      </c>
      <c r="C609" s="249" t="str">
        <f t="shared" si="68"/>
        <v>11___ddmmmyy_UKy_TWMF_rep-media-xh</v>
      </c>
      <c r="D609" s="233"/>
      <c r="E609" s="233"/>
      <c r="F609" s="257">
        <f t="shared" si="73"/>
        <v>0</v>
      </c>
      <c r="G609" s="234"/>
      <c r="H609" s="220" t="s">
        <v>249</v>
      </c>
      <c r="J609" s="234"/>
      <c r="K609" s="220" t="s">
        <v>249</v>
      </c>
      <c r="M609" s="235"/>
      <c r="N609" s="220" t="s">
        <v>249</v>
      </c>
      <c r="P609" s="236"/>
      <c r="Q609" s="220" t="s">
        <v>249</v>
      </c>
      <c r="S609" s="237"/>
      <c r="T609" s="220" t="s">
        <v>249</v>
      </c>
      <c r="V609" s="258">
        <f t="shared" si="69"/>
        <v>0</v>
      </c>
      <c r="W609" s="259">
        <f t="shared" si="74"/>
        <v>0</v>
      </c>
      <c r="X609" s="259" t="e">
        <f t="shared" si="70"/>
        <v>#DIV/0!</v>
      </c>
      <c r="Y609" s="259" t="e">
        <f t="shared" si="71"/>
        <v>#DIV/0!</v>
      </c>
      <c r="Z609" s="259" t="e">
        <f t="shared" si="72"/>
        <v>#DIV/0!</v>
      </c>
    </row>
    <row r="610" spans="1:26" s="220" customFormat="1">
      <c r="A610" s="75" t="str">
        <f t="shared" si="66"/>
        <v>#ignore</v>
      </c>
      <c r="B610" s="232" t="str">
        <f t="shared" si="67"/>
        <v>12</v>
      </c>
      <c r="C610" s="249" t="str">
        <f t="shared" si="68"/>
        <v>12___ddmmmyy_UKy_TWMF_rep-media-xh</v>
      </c>
      <c r="D610" s="233"/>
      <c r="E610" s="233"/>
      <c r="F610" s="257">
        <f t="shared" si="73"/>
        <v>0</v>
      </c>
      <c r="G610" s="234"/>
      <c r="H610" s="220" t="s">
        <v>249</v>
      </c>
      <c r="J610" s="234"/>
      <c r="K610" s="220" t="s">
        <v>249</v>
      </c>
      <c r="M610" s="235"/>
      <c r="N610" s="220" t="s">
        <v>249</v>
      </c>
      <c r="P610" s="236"/>
      <c r="Q610" s="220" t="s">
        <v>249</v>
      </c>
      <c r="S610" s="237"/>
      <c r="T610" s="220" t="s">
        <v>249</v>
      </c>
      <c r="V610" s="258">
        <f t="shared" si="69"/>
        <v>0</v>
      </c>
      <c r="W610" s="259">
        <f t="shared" si="74"/>
        <v>0</v>
      </c>
      <c r="X610" s="259" t="e">
        <f t="shared" si="70"/>
        <v>#DIV/0!</v>
      </c>
      <c r="Y610" s="259" t="e">
        <f t="shared" si="71"/>
        <v>#DIV/0!</v>
      </c>
      <c r="Z610" s="259" t="e">
        <f t="shared" si="72"/>
        <v>#DIV/0!</v>
      </c>
    </row>
    <row r="611" spans="1:26" s="220" customFormat="1">
      <c r="A611" s="75" t="str">
        <f t="shared" si="66"/>
        <v>#ignore</v>
      </c>
      <c r="B611" s="232" t="str">
        <f t="shared" si="67"/>
        <v>13</v>
      </c>
      <c r="C611" s="249" t="str">
        <f t="shared" si="68"/>
        <v>13___ddmmmyy_UKy_TWMF_rep-media-xh</v>
      </c>
      <c r="D611" s="233"/>
      <c r="E611" s="233"/>
      <c r="F611" s="257">
        <f t="shared" si="73"/>
        <v>0</v>
      </c>
      <c r="G611" s="234"/>
      <c r="H611" s="220" t="s">
        <v>249</v>
      </c>
      <c r="J611" s="234"/>
      <c r="K611" s="220" t="s">
        <v>249</v>
      </c>
      <c r="M611" s="235"/>
      <c r="N611" s="220" t="s">
        <v>249</v>
      </c>
      <c r="P611" s="236"/>
      <c r="Q611" s="220" t="s">
        <v>249</v>
      </c>
      <c r="S611" s="237"/>
      <c r="T611" s="220" t="s">
        <v>249</v>
      </c>
      <c r="V611" s="258">
        <f t="shared" si="69"/>
        <v>0</v>
      </c>
      <c r="W611" s="259">
        <f t="shared" si="74"/>
        <v>0</v>
      </c>
      <c r="X611" s="259" t="e">
        <f t="shared" si="70"/>
        <v>#DIV/0!</v>
      </c>
      <c r="Y611" s="259" t="e">
        <f t="shared" si="71"/>
        <v>#DIV/0!</v>
      </c>
      <c r="Z611" s="259" t="e">
        <f t="shared" si="72"/>
        <v>#DIV/0!</v>
      </c>
    </row>
    <row r="612" spans="1:26" s="220" customFormat="1">
      <c r="A612" s="75" t="str">
        <f t="shared" si="66"/>
        <v>#ignore</v>
      </c>
      <c r="B612" s="232" t="str">
        <f t="shared" si="67"/>
        <v>14</v>
      </c>
      <c r="C612" s="249" t="str">
        <f t="shared" si="68"/>
        <v>14___ddmmmyy_UKy_TWMF_rep-media-xh</v>
      </c>
      <c r="D612" s="233"/>
      <c r="E612" s="233"/>
      <c r="F612" s="257">
        <f t="shared" si="73"/>
        <v>0</v>
      </c>
      <c r="G612" s="234"/>
      <c r="H612" s="220" t="s">
        <v>249</v>
      </c>
      <c r="J612" s="234"/>
      <c r="K612" s="220" t="s">
        <v>249</v>
      </c>
      <c r="M612" s="235"/>
      <c r="N612" s="220" t="s">
        <v>249</v>
      </c>
      <c r="P612" s="236"/>
      <c r="Q612" s="220" t="s">
        <v>249</v>
      </c>
      <c r="S612" s="237"/>
      <c r="T612" s="220" t="s">
        <v>249</v>
      </c>
      <c r="V612" s="258">
        <f t="shared" si="69"/>
        <v>0</v>
      </c>
      <c r="W612" s="259">
        <f t="shared" si="74"/>
        <v>0</v>
      </c>
      <c r="X612" s="259" t="e">
        <f t="shared" si="70"/>
        <v>#DIV/0!</v>
      </c>
      <c r="Y612" s="259" t="e">
        <f t="shared" si="71"/>
        <v>#DIV/0!</v>
      </c>
      <c r="Z612" s="259" t="e">
        <f t="shared" si="72"/>
        <v>#DIV/0!</v>
      </c>
    </row>
    <row r="613" spans="1:26" s="220" customFormat="1">
      <c r="A613" s="75" t="str">
        <f t="shared" si="66"/>
        <v>#ignore</v>
      </c>
      <c r="B613" s="232" t="str">
        <f t="shared" si="67"/>
        <v>15</v>
      </c>
      <c r="C613" s="249" t="str">
        <f t="shared" si="68"/>
        <v>15___ddmmmyy_UKy_TWMF_rep-media-xh</v>
      </c>
      <c r="D613" s="233"/>
      <c r="E613" s="233"/>
      <c r="F613" s="257">
        <f t="shared" si="73"/>
        <v>0</v>
      </c>
      <c r="G613" s="234"/>
      <c r="H613" s="220" t="s">
        <v>249</v>
      </c>
      <c r="J613" s="234"/>
      <c r="K613" s="220" t="s">
        <v>249</v>
      </c>
      <c r="M613" s="235"/>
      <c r="N613" s="220" t="s">
        <v>249</v>
      </c>
      <c r="P613" s="236"/>
      <c r="Q613" s="220" t="s">
        <v>249</v>
      </c>
      <c r="S613" s="237"/>
      <c r="T613" s="220" t="s">
        <v>249</v>
      </c>
      <c r="V613" s="258">
        <f t="shared" si="69"/>
        <v>0</v>
      </c>
      <c r="W613" s="259">
        <f t="shared" si="74"/>
        <v>0</v>
      </c>
      <c r="X613" s="259" t="e">
        <f t="shared" si="70"/>
        <v>#DIV/0!</v>
      </c>
      <c r="Y613" s="259" t="e">
        <f t="shared" si="71"/>
        <v>#DIV/0!</v>
      </c>
      <c r="Z613" s="259" t="e">
        <f t="shared" si="72"/>
        <v>#DIV/0!</v>
      </c>
    </row>
    <row r="614" spans="1:26" s="220" customFormat="1">
      <c r="A614" s="75" t="str">
        <f t="shared" si="66"/>
        <v>#ignore</v>
      </c>
      <c r="B614" s="232" t="str">
        <f t="shared" si="67"/>
        <v>16</v>
      </c>
      <c r="C614" s="249" t="str">
        <f t="shared" si="68"/>
        <v>16___ddmmmyy_UKy_TWMF_rep-media-xh</v>
      </c>
      <c r="D614" s="233"/>
      <c r="E614" s="233"/>
      <c r="F614" s="257">
        <f t="shared" si="73"/>
        <v>0</v>
      </c>
      <c r="G614" s="234"/>
      <c r="H614" s="220" t="s">
        <v>249</v>
      </c>
      <c r="J614" s="234"/>
      <c r="K614" s="220" t="s">
        <v>249</v>
      </c>
      <c r="M614" s="235"/>
      <c r="N614" s="220" t="s">
        <v>249</v>
      </c>
      <c r="P614" s="236"/>
      <c r="Q614" s="220" t="s">
        <v>249</v>
      </c>
      <c r="S614" s="237"/>
      <c r="T614" s="220" t="s">
        <v>249</v>
      </c>
      <c r="V614" s="258">
        <f t="shared" si="69"/>
        <v>0</v>
      </c>
      <c r="W614" s="259">
        <f t="shared" si="74"/>
        <v>0</v>
      </c>
      <c r="X614" s="259" t="e">
        <f t="shared" si="70"/>
        <v>#DIV/0!</v>
      </c>
      <c r="Y614" s="259" t="e">
        <f t="shared" si="71"/>
        <v>#DIV/0!</v>
      </c>
      <c r="Z614" s="259" t="e">
        <f t="shared" si="72"/>
        <v>#DIV/0!</v>
      </c>
    </row>
    <row r="615" spans="1:26" s="220" customFormat="1">
      <c r="A615" s="75" t="str">
        <f t="shared" si="66"/>
        <v>#ignore</v>
      </c>
      <c r="B615" s="232" t="str">
        <f t="shared" si="67"/>
        <v>17</v>
      </c>
      <c r="C615" s="249" t="str">
        <f t="shared" si="68"/>
        <v>17___ddmmmyy_UKy_TWMF_rep-media-xh</v>
      </c>
      <c r="D615" s="233"/>
      <c r="E615" s="233"/>
      <c r="F615" s="257">
        <f t="shared" si="73"/>
        <v>0</v>
      </c>
      <c r="G615" s="234"/>
      <c r="H615" s="220" t="s">
        <v>249</v>
      </c>
      <c r="J615" s="234"/>
      <c r="K615" s="220" t="s">
        <v>249</v>
      </c>
      <c r="M615" s="235"/>
      <c r="N615" s="220" t="s">
        <v>249</v>
      </c>
      <c r="P615" s="236"/>
      <c r="Q615" s="220" t="s">
        <v>249</v>
      </c>
      <c r="S615" s="237"/>
      <c r="T615" s="220" t="s">
        <v>249</v>
      </c>
      <c r="V615" s="258">
        <f t="shared" si="69"/>
        <v>0</v>
      </c>
      <c r="W615" s="259">
        <f t="shared" si="74"/>
        <v>0</v>
      </c>
      <c r="X615" s="259" t="e">
        <f t="shared" si="70"/>
        <v>#DIV/0!</v>
      </c>
      <c r="Y615" s="259" t="e">
        <f t="shared" si="71"/>
        <v>#DIV/0!</v>
      </c>
      <c r="Z615" s="259" t="e">
        <f t="shared" si="72"/>
        <v>#DIV/0!</v>
      </c>
    </row>
    <row r="616" spans="1:26" s="220" customFormat="1">
      <c r="A616" s="75" t="str">
        <f t="shared" si="66"/>
        <v>#ignore</v>
      </c>
      <c r="B616" s="232" t="str">
        <f t="shared" si="67"/>
        <v>18</v>
      </c>
      <c r="C616" s="249" t="str">
        <f t="shared" si="68"/>
        <v>18___ddmmmyy_UKy_TWMF_rep-media-xh</v>
      </c>
      <c r="D616" s="233"/>
      <c r="E616" s="233"/>
      <c r="F616" s="257">
        <f t="shared" si="73"/>
        <v>0</v>
      </c>
      <c r="G616" s="234"/>
      <c r="H616" s="220" t="s">
        <v>249</v>
      </c>
      <c r="J616" s="234"/>
      <c r="K616" s="220" t="s">
        <v>249</v>
      </c>
      <c r="M616" s="235"/>
      <c r="N616" s="220" t="s">
        <v>249</v>
      </c>
      <c r="P616" s="236"/>
      <c r="Q616" s="220" t="s">
        <v>249</v>
      </c>
      <c r="S616" s="237"/>
      <c r="T616" s="220" t="s">
        <v>249</v>
      </c>
      <c r="V616" s="258">
        <f t="shared" si="69"/>
        <v>0</v>
      </c>
      <c r="W616" s="259">
        <f t="shared" si="74"/>
        <v>0</v>
      </c>
      <c r="X616" s="259" t="e">
        <f t="shared" si="70"/>
        <v>#DIV/0!</v>
      </c>
      <c r="Y616" s="259" t="e">
        <f t="shared" si="71"/>
        <v>#DIV/0!</v>
      </c>
      <c r="Z616" s="259" t="e">
        <f t="shared" si="72"/>
        <v>#DIV/0!</v>
      </c>
    </row>
    <row r="617" spans="1:26" s="220" customFormat="1">
      <c r="A617" s="75" t="str">
        <f t="shared" si="66"/>
        <v>#ignore</v>
      </c>
      <c r="B617" s="232" t="str">
        <f t="shared" si="67"/>
        <v>19</v>
      </c>
      <c r="C617" s="249" t="str">
        <f t="shared" si="68"/>
        <v>19___ddmmmyy_UKy_TWMF_rep-media-xh</v>
      </c>
      <c r="D617" s="233"/>
      <c r="E617" s="233"/>
      <c r="F617" s="257">
        <f t="shared" si="73"/>
        <v>0</v>
      </c>
      <c r="G617" s="234"/>
      <c r="H617" s="220" t="s">
        <v>249</v>
      </c>
      <c r="J617" s="234"/>
      <c r="K617" s="220" t="s">
        <v>249</v>
      </c>
      <c r="M617" s="235"/>
      <c r="N617" s="220" t="s">
        <v>249</v>
      </c>
      <c r="P617" s="236"/>
      <c r="Q617" s="220" t="s">
        <v>249</v>
      </c>
      <c r="S617" s="237"/>
      <c r="T617" s="220" t="s">
        <v>249</v>
      </c>
      <c r="V617" s="258">
        <f t="shared" si="69"/>
        <v>0</v>
      </c>
      <c r="W617" s="259">
        <f t="shared" si="74"/>
        <v>0</v>
      </c>
      <c r="X617" s="259" t="e">
        <f t="shared" si="70"/>
        <v>#DIV/0!</v>
      </c>
      <c r="Y617" s="259" t="e">
        <f t="shared" si="71"/>
        <v>#DIV/0!</v>
      </c>
      <c r="Z617" s="259" t="e">
        <f t="shared" si="72"/>
        <v>#DIV/0!</v>
      </c>
    </row>
    <row r="618" spans="1:26" s="220" customFormat="1">
      <c r="A618" s="75" t="str">
        <f t="shared" si="66"/>
        <v>#ignore</v>
      </c>
      <c r="B618" s="232" t="str">
        <f t="shared" si="67"/>
        <v>20</v>
      </c>
      <c r="C618" s="249" t="str">
        <f t="shared" si="68"/>
        <v>20___ddmmmyy_UKy_TWMF_rep-media-xh</v>
      </c>
      <c r="D618" s="233"/>
      <c r="E618" s="233"/>
      <c r="F618" s="257">
        <f t="shared" si="73"/>
        <v>0</v>
      </c>
      <c r="G618" s="234"/>
      <c r="H618" s="220" t="s">
        <v>249</v>
      </c>
      <c r="J618" s="234"/>
      <c r="K618" s="220" t="s">
        <v>249</v>
      </c>
      <c r="M618" s="235"/>
      <c r="N618" s="220" t="s">
        <v>249</v>
      </c>
      <c r="P618" s="236"/>
      <c r="Q618" s="220" t="s">
        <v>249</v>
      </c>
      <c r="S618" s="237"/>
      <c r="T618" s="220" t="s">
        <v>249</v>
      </c>
      <c r="V618" s="258">
        <f t="shared" si="69"/>
        <v>0</v>
      </c>
      <c r="W618" s="259">
        <f t="shared" si="74"/>
        <v>0</v>
      </c>
      <c r="X618" s="259" t="e">
        <f t="shared" si="70"/>
        <v>#DIV/0!</v>
      </c>
      <c r="Y618" s="259" t="e">
        <f t="shared" si="71"/>
        <v>#DIV/0!</v>
      </c>
      <c r="Z618" s="259" t="e">
        <f t="shared" si="72"/>
        <v>#DIV/0!</v>
      </c>
    </row>
    <row r="619" spans="1:26" s="220" customFormat="1">
      <c r="A619" s="75" t="str">
        <f t="shared" si="66"/>
        <v>#ignore</v>
      </c>
      <c r="B619" s="232" t="str">
        <f t="shared" si="67"/>
        <v>21</v>
      </c>
      <c r="C619" s="249" t="str">
        <f t="shared" si="68"/>
        <v>21___ddmmmyy_UKy_TWMF_rep-media-xh</v>
      </c>
      <c r="D619" s="233"/>
      <c r="E619" s="233"/>
      <c r="F619" s="257">
        <f t="shared" si="73"/>
        <v>0</v>
      </c>
      <c r="G619" s="234"/>
      <c r="H619" s="220" t="s">
        <v>249</v>
      </c>
      <c r="J619" s="234"/>
      <c r="K619" s="220" t="s">
        <v>249</v>
      </c>
      <c r="M619" s="235"/>
      <c r="N619" s="220" t="s">
        <v>249</v>
      </c>
      <c r="P619" s="236"/>
      <c r="Q619" s="220" t="s">
        <v>249</v>
      </c>
      <c r="S619" s="237"/>
      <c r="T619" s="220" t="s">
        <v>249</v>
      </c>
      <c r="V619" s="258">
        <f t="shared" si="69"/>
        <v>0</v>
      </c>
      <c r="W619" s="259">
        <f t="shared" si="74"/>
        <v>0</v>
      </c>
      <c r="X619" s="259" t="e">
        <f t="shared" si="70"/>
        <v>#DIV/0!</v>
      </c>
      <c r="Y619" s="259" t="e">
        <f t="shared" si="71"/>
        <v>#DIV/0!</v>
      </c>
      <c r="Z619" s="259" t="e">
        <f t="shared" si="72"/>
        <v>#DIV/0!</v>
      </c>
    </row>
    <row r="620" spans="1:26" s="220" customFormat="1">
      <c r="A620" s="75" t="str">
        <f t="shared" si="66"/>
        <v>#ignore</v>
      </c>
      <c r="B620" s="232" t="str">
        <f t="shared" si="67"/>
        <v>22</v>
      </c>
      <c r="C620" s="249" t="str">
        <f t="shared" si="68"/>
        <v>22___ddmmmyy_UKy_TWMF_rep-media-xh</v>
      </c>
      <c r="D620" s="233"/>
      <c r="E620" s="233"/>
      <c r="F620" s="257">
        <f t="shared" si="73"/>
        <v>0</v>
      </c>
      <c r="G620" s="234"/>
      <c r="H620" s="220" t="s">
        <v>249</v>
      </c>
      <c r="J620" s="234"/>
      <c r="K620" s="220" t="s">
        <v>249</v>
      </c>
      <c r="M620" s="235"/>
      <c r="N620" s="220" t="s">
        <v>249</v>
      </c>
      <c r="P620" s="236"/>
      <c r="Q620" s="220" t="s">
        <v>249</v>
      </c>
      <c r="S620" s="237"/>
      <c r="T620" s="220" t="s">
        <v>249</v>
      </c>
      <c r="V620" s="258">
        <f t="shared" si="69"/>
        <v>0</v>
      </c>
      <c r="W620" s="259">
        <f t="shared" si="74"/>
        <v>0</v>
      </c>
      <c r="X620" s="259" t="e">
        <f t="shared" si="70"/>
        <v>#DIV/0!</v>
      </c>
      <c r="Y620" s="259" t="e">
        <f t="shared" si="71"/>
        <v>#DIV/0!</v>
      </c>
      <c r="Z620" s="259" t="e">
        <f t="shared" si="72"/>
        <v>#DIV/0!</v>
      </c>
    </row>
    <row r="621" spans="1:26" s="220" customFormat="1">
      <c r="A621" s="75" t="str">
        <f t="shared" si="66"/>
        <v>#ignore</v>
      </c>
      <c r="B621" s="232" t="str">
        <f t="shared" si="67"/>
        <v>23</v>
      </c>
      <c r="C621" s="249" t="str">
        <f t="shared" si="68"/>
        <v>23___ddmmmyy_UKy_TWMF_rep-media-xh</v>
      </c>
      <c r="D621" s="233"/>
      <c r="E621" s="233"/>
      <c r="F621" s="257">
        <f t="shared" si="73"/>
        <v>0</v>
      </c>
      <c r="G621" s="234"/>
      <c r="H621" s="220" t="s">
        <v>249</v>
      </c>
      <c r="J621" s="234"/>
      <c r="K621" s="220" t="s">
        <v>249</v>
      </c>
      <c r="M621" s="235"/>
      <c r="N621" s="220" t="s">
        <v>249</v>
      </c>
      <c r="P621" s="236"/>
      <c r="Q621" s="220" t="s">
        <v>249</v>
      </c>
      <c r="S621" s="237"/>
      <c r="T621" s="220" t="s">
        <v>249</v>
      </c>
      <c r="V621" s="258">
        <f t="shared" si="69"/>
        <v>0</v>
      </c>
      <c r="W621" s="259">
        <f t="shared" si="74"/>
        <v>0</v>
      </c>
      <c r="X621" s="259" t="e">
        <f t="shared" si="70"/>
        <v>#DIV/0!</v>
      </c>
      <c r="Y621" s="259" t="e">
        <f t="shared" si="71"/>
        <v>#DIV/0!</v>
      </c>
      <c r="Z621" s="259" t="e">
        <f t="shared" si="72"/>
        <v>#DIV/0!</v>
      </c>
    </row>
    <row r="622" spans="1:26" s="220" customFormat="1">
      <c r="A622" s="75" t="str">
        <f t="shared" si="66"/>
        <v>#ignore</v>
      </c>
      <c r="B622" s="232" t="str">
        <f t="shared" si="67"/>
        <v>24</v>
      </c>
      <c r="C622" s="249" t="str">
        <f t="shared" si="68"/>
        <v>24___ddmmmyy_UKy_TWMF_rep-media-xh</v>
      </c>
      <c r="D622" s="233"/>
      <c r="E622" s="233"/>
      <c r="F622" s="257">
        <f t="shared" si="73"/>
        <v>0</v>
      </c>
      <c r="G622" s="234"/>
      <c r="H622" s="220" t="s">
        <v>249</v>
      </c>
      <c r="J622" s="234"/>
      <c r="K622" s="220" t="s">
        <v>249</v>
      </c>
      <c r="M622" s="235"/>
      <c r="N622" s="220" t="s">
        <v>249</v>
      </c>
      <c r="P622" s="236"/>
      <c r="Q622" s="220" t="s">
        <v>249</v>
      </c>
      <c r="S622" s="237"/>
      <c r="T622" s="220" t="s">
        <v>249</v>
      </c>
      <c r="V622" s="258">
        <f t="shared" si="69"/>
        <v>0</v>
      </c>
      <c r="W622" s="259">
        <f t="shared" si="74"/>
        <v>0</v>
      </c>
      <c r="X622" s="259" t="e">
        <f t="shared" si="70"/>
        <v>#DIV/0!</v>
      </c>
      <c r="Y622" s="259" t="e">
        <f t="shared" si="71"/>
        <v>#DIV/0!</v>
      </c>
      <c r="Z622" s="259" t="e">
        <f t="shared" si="72"/>
        <v>#DIV/0!</v>
      </c>
    </row>
    <row r="623" spans="1:26" s="220" customFormat="1">
      <c r="A623" s="75" t="str">
        <f t="shared" si="66"/>
        <v>#ignore</v>
      </c>
      <c r="B623" s="232" t="str">
        <f t="shared" si="67"/>
        <v>25</v>
      </c>
      <c r="C623" s="249" t="str">
        <f t="shared" si="68"/>
        <v>25___ddmmmyy_UKy_TWMF_rep-media-xh</v>
      </c>
      <c r="D623" s="233"/>
      <c r="E623" s="233"/>
      <c r="F623" s="257">
        <f t="shared" si="73"/>
        <v>0</v>
      </c>
      <c r="G623" s="234"/>
      <c r="H623" s="220" t="s">
        <v>249</v>
      </c>
      <c r="J623" s="234"/>
      <c r="K623" s="220" t="s">
        <v>249</v>
      </c>
      <c r="M623" s="235"/>
      <c r="N623" s="220" t="s">
        <v>249</v>
      </c>
      <c r="P623" s="236"/>
      <c r="Q623" s="220" t="s">
        <v>249</v>
      </c>
      <c r="S623" s="237"/>
      <c r="T623" s="220" t="s">
        <v>249</v>
      </c>
      <c r="V623" s="258">
        <f t="shared" si="69"/>
        <v>0</v>
      </c>
      <c r="W623" s="259">
        <f t="shared" si="74"/>
        <v>0</v>
      </c>
      <c r="X623" s="259" t="e">
        <f t="shared" si="70"/>
        <v>#DIV/0!</v>
      </c>
      <c r="Y623" s="259" t="e">
        <f t="shared" si="71"/>
        <v>#DIV/0!</v>
      </c>
      <c r="Z623" s="259" t="e">
        <f t="shared" si="72"/>
        <v>#DIV/0!</v>
      </c>
    </row>
    <row r="624" spans="1:26" s="220" customFormat="1">
      <c r="A624" s="75" t="str">
        <f t="shared" si="66"/>
        <v>#ignore</v>
      </c>
      <c r="B624" s="232" t="str">
        <f t="shared" si="67"/>
        <v>26</v>
      </c>
      <c r="C624" s="249" t="str">
        <f t="shared" si="68"/>
        <v>26___ddmmmyy_UKy_TWMF_rep-media-xh</v>
      </c>
      <c r="D624" s="233"/>
      <c r="E624" s="233"/>
      <c r="F624" s="257">
        <f t="shared" si="73"/>
        <v>0</v>
      </c>
      <c r="G624" s="234"/>
      <c r="H624" s="220" t="s">
        <v>249</v>
      </c>
      <c r="J624" s="234"/>
      <c r="K624" s="220" t="s">
        <v>249</v>
      </c>
      <c r="M624" s="235"/>
      <c r="N624" s="220" t="s">
        <v>249</v>
      </c>
      <c r="P624" s="236"/>
      <c r="Q624" s="220" t="s">
        <v>249</v>
      </c>
      <c r="S624" s="237"/>
      <c r="T624" s="220" t="s">
        <v>249</v>
      </c>
      <c r="V624" s="258">
        <f t="shared" si="69"/>
        <v>0</v>
      </c>
      <c r="W624" s="259">
        <f t="shared" si="74"/>
        <v>0</v>
      </c>
      <c r="X624" s="259" t="e">
        <f t="shared" si="70"/>
        <v>#DIV/0!</v>
      </c>
      <c r="Y624" s="259" t="e">
        <f t="shared" si="71"/>
        <v>#DIV/0!</v>
      </c>
      <c r="Z624" s="259" t="e">
        <f t="shared" si="72"/>
        <v>#DIV/0!</v>
      </c>
    </row>
    <row r="625" spans="1:26" s="220" customFormat="1">
      <c r="A625" s="75" t="str">
        <f t="shared" si="66"/>
        <v>#ignore</v>
      </c>
      <c r="B625" s="232" t="str">
        <f t="shared" si="67"/>
        <v>27</v>
      </c>
      <c r="C625" s="249" t="str">
        <f t="shared" si="68"/>
        <v>27___ddmmmyy_UKy_TWMF_rep-media-xh</v>
      </c>
      <c r="D625" s="233"/>
      <c r="E625" s="233"/>
      <c r="F625" s="257">
        <f t="shared" si="73"/>
        <v>0</v>
      </c>
      <c r="G625" s="234"/>
      <c r="H625" s="220" t="s">
        <v>249</v>
      </c>
      <c r="J625" s="234"/>
      <c r="K625" s="220" t="s">
        <v>249</v>
      </c>
      <c r="M625" s="235"/>
      <c r="N625" s="220" t="s">
        <v>249</v>
      </c>
      <c r="P625" s="236"/>
      <c r="Q625" s="220" t="s">
        <v>249</v>
      </c>
      <c r="S625" s="237"/>
      <c r="T625" s="220" t="s">
        <v>249</v>
      </c>
      <c r="V625" s="258">
        <f t="shared" si="69"/>
        <v>0</v>
      </c>
      <c r="W625" s="259">
        <f t="shared" si="74"/>
        <v>0</v>
      </c>
      <c r="X625" s="259" t="e">
        <f t="shared" si="70"/>
        <v>#DIV/0!</v>
      </c>
      <c r="Y625" s="259" t="e">
        <f t="shared" si="71"/>
        <v>#DIV/0!</v>
      </c>
      <c r="Z625" s="259" t="e">
        <f t="shared" si="72"/>
        <v>#DIV/0!</v>
      </c>
    </row>
    <row r="626" spans="1:26" s="220" customFormat="1">
      <c r="A626" s="75" t="str">
        <f t="shared" si="66"/>
        <v>#ignore</v>
      </c>
      <c r="B626" s="232" t="str">
        <f t="shared" si="67"/>
        <v>28</v>
      </c>
      <c r="C626" s="249" t="str">
        <f t="shared" si="68"/>
        <v>28___ddmmmyy_UKy_TWMF_rep-media-xh</v>
      </c>
      <c r="D626" s="233"/>
      <c r="E626" s="233"/>
      <c r="F626" s="257">
        <f t="shared" si="73"/>
        <v>0</v>
      </c>
      <c r="G626" s="234"/>
      <c r="H626" s="220" t="s">
        <v>249</v>
      </c>
      <c r="J626" s="234"/>
      <c r="K626" s="220" t="s">
        <v>249</v>
      </c>
      <c r="M626" s="235"/>
      <c r="N626" s="220" t="s">
        <v>249</v>
      </c>
      <c r="P626" s="236"/>
      <c r="Q626" s="220" t="s">
        <v>249</v>
      </c>
      <c r="S626" s="237"/>
      <c r="T626" s="220" t="s">
        <v>249</v>
      </c>
      <c r="V626" s="258">
        <f t="shared" si="69"/>
        <v>0</v>
      </c>
      <c r="W626" s="259">
        <f t="shared" si="74"/>
        <v>0</v>
      </c>
      <c r="X626" s="259" t="e">
        <f t="shared" si="70"/>
        <v>#DIV/0!</v>
      </c>
      <c r="Y626" s="259" t="e">
        <f t="shared" si="71"/>
        <v>#DIV/0!</v>
      </c>
      <c r="Z626" s="259" t="e">
        <f t="shared" si="72"/>
        <v>#DIV/0!</v>
      </c>
    </row>
    <row r="627" spans="1:26" s="220" customFormat="1">
      <c r="A627" s="75" t="str">
        <f t="shared" si="66"/>
        <v>#ignore</v>
      </c>
      <c r="B627" s="232" t="str">
        <f t="shared" si="67"/>
        <v>29</v>
      </c>
      <c r="C627" s="249" t="str">
        <f t="shared" si="68"/>
        <v>29___ddmmmyy_UKy_TWMF_rep-media-xh</v>
      </c>
      <c r="D627" s="233"/>
      <c r="E627" s="233"/>
      <c r="F627" s="257">
        <f t="shared" si="73"/>
        <v>0</v>
      </c>
      <c r="G627" s="234"/>
      <c r="H627" s="220" t="s">
        <v>249</v>
      </c>
      <c r="J627" s="234"/>
      <c r="K627" s="220" t="s">
        <v>249</v>
      </c>
      <c r="M627" s="235"/>
      <c r="N627" s="220" t="s">
        <v>249</v>
      </c>
      <c r="P627" s="236"/>
      <c r="Q627" s="220" t="s">
        <v>249</v>
      </c>
      <c r="S627" s="237"/>
      <c r="T627" s="220" t="s">
        <v>249</v>
      </c>
      <c r="V627" s="258">
        <f t="shared" si="69"/>
        <v>0</v>
      </c>
      <c r="W627" s="259">
        <f t="shared" si="74"/>
        <v>0</v>
      </c>
      <c r="X627" s="259" t="e">
        <f t="shared" si="70"/>
        <v>#DIV/0!</v>
      </c>
      <c r="Y627" s="259" t="e">
        <f t="shared" si="71"/>
        <v>#DIV/0!</v>
      </c>
      <c r="Z627" s="259" t="e">
        <f t="shared" si="72"/>
        <v>#DIV/0!</v>
      </c>
    </row>
    <row r="628" spans="1:26" s="220" customFormat="1">
      <c r="A628" s="75" t="str">
        <f t="shared" si="66"/>
        <v>#ignore</v>
      </c>
      <c r="B628" s="232" t="str">
        <f t="shared" si="67"/>
        <v>30</v>
      </c>
      <c r="C628" s="249" t="str">
        <f t="shared" si="68"/>
        <v>30___ddmmmyy_UKy_TWMF_rep-media-xh</v>
      </c>
      <c r="D628" s="233"/>
      <c r="E628" s="233"/>
      <c r="F628" s="257">
        <f t="shared" si="73"/>
        <v>0</v>
      </c>
      <c r="G628" s="234"/>
      <c r="H628" s="220" t="s">
        <v>249</v>
      </c>
      <c r="J628" s="234"/>
      <c r="K628" s="220" t="s">
        <v>249</v>
      </c>
      <c r="M628" s="235"/>
      <c r="N628" s="220" t="s">
        <v>249</v>
      </c>
      <c r="P628" s="236"/>
      <c r="Q628" s="220" t="s">
        <v>249</v>
      </c>
      <c r="S628" s="237"/>
      <c r="T628" s="220" t="s">
        <v>249</v>
      </c>
      <c r="V628" s="258">
        <f t="shared" si="69"/>
        <v>0</v>
      </c>
      <c r="W628" s="259">
        <f t="shared" si="74"/>
        <v>0</v>
      </c>
      <c r="X628" s="259" t="e">
        <f t="shared" si="70"/>
        <v>#DIV/0!</v>
      </c>
      <c r="Y628" s="259" t="e">
        <f t="shared" si="71"/>
        <v>#DIV/0!</v>
      </c>
      <c r="Z628" s="259" t="e">
        <f t="shared" si="72"/>
        <v>#DIV/0!</v>
      </c>
    </row>
    <row r="629" spans="1:26" s="220" customFormat="1">
      <c r="A629" s="75" t="str">
        <f t="shared" si="66"/>
        <v>#ignore</v>
      </c>
      <c r="B629" s="232" t="str">
        <f t="shared" si="67"/>
        <v>31</v>
      </c>
      <c r="C629" s="249" t="str">
        <f t="shared" si="68"/>
        <v>31___ddmmmyy_UKy_TWMF_rep-media-xh</v>
      </c>
      <c r="D629" s="233"/>
      <c r="E629" s="233"/>
      <c r="F629" s="257">
        <f t="shared" si="73"/>
        <v>0</v>
      </c>
      <c r="G629" s="234"/>
      <c r="H629" s="220" t="s">
        <v>249</v>
      </c>
      <c r="J629" s="234"/>
      <c r="K629" s="220" t="s">
        <v>249</v>
      </c>
      <c r="M629" s="235"/>
      <c r="N629" s="220" t="s">
        <v>249</v>
      </c>
      <c r="P629" s="236"/>
      <c r="Q629" s="220" t="s">
        <v>249</v>
      </c>
      <c r="S629" s="237"/>
      <c r="T629" s="220" t="s">
        <v>249</v>
      </c>
      <c r="V629" s="258">
        <f t="shared" si="69"/>
        <v>0</v>
      </c>
      <c r="W629" s="259">
        <f t="shared" si="74"/>
        <v>0</v>
      </c>
      <c r="X629" s="259" t="e">
        <f t="shared" si="70"/>
        <v>#DIV/0!</v>
      </c>
      <c r="Y629" s="259" t="e">
        <f t="shared" si="71"/>
        <v>#DIV/0!</v>
      </c>
      <c r="Z629" s="259" t="e">
        <f t="shared" si="72"/>
        <v>#DIV/0!</v>
      </c>
    </row>
    <row r="630" spans="1:26" s="220" customFormat="1">
      <c r="A630" s="75" t="str">
        <f t="shared" si="66"/>
        <v>#ignore</v>
      </c>
      <c r="B630" s="232" t="str">
        <f t="shared" si="67"/>
        <v>32</v>
      </c>
      <c r="C630" s="249" t="str">
        <f t="shared" si="68"/>
        <v>32___ddmmmyy_UKy_TWMF_rep-media-xh</v>
      </c>
      <c r="D630" s="233"/>
      <c r="E630" s="233"/>
      <c r="F630" s="257">
        <f t="shared" si="73"/>
        <v>0</v>
      </c>
      <c r="G630" s="234"/>
      <c r="H630" s="220" t="s">
        <v>249</v>
      </c>
      <c r="J630" s="234"/>
      <c r="K630" s="220" t="s">
        <v>249</v>
      </c>
      <c r="M630" s="235"/>
      <c r="N630" s="220" t="s">
        <v>249</v>
      </c>
      <c r="P630" s="236"/>
      <c r="Q630" s="220" t="s">
        <v>249</v>
      </c>
      <c r="S630" s="237"/>
      <c r="T630" s="220" t="s">
        <v>249</v>
      </c>
      <c r="V630" s="258">
        <f t="shared" si="69"/>
        <v>0</v>
      </c>
      <c r="W630" s="259">
        <f t="shared" si="74"/>
        <v>0</v>
      </c>
      <c r="X630" s="259" t="e">
        <f t="shared" si="70"/>
        <v>#DIV/0!</v>
      </c>
      <c r="Y630" s="259" t="e">
        <f t="shared" si="71"/>
        <v>#DIV/0!</v>
      </c>
      <c r="Z630" s="259" t="e">
        <f t="shared" si="72"/>
        <v>#DIV/0!</v>
      </c>
    </row>
    <row r="631" spans="1:26" s="220" customFormat="1">
      <c r="C631" s="238"/>
      <c r="F631" s="221"/>
      <c r="G631" s="221"/>
      <c r="H631" s="221"/>
      <c r="I631" s="221"/>
      <c r="J631" s="221"/>
      <c r="K631" s="221"/>
      <c r="L631" s="221"/>
      <c r="M631" s="221"/>
    </row>
    <row r="632" spans="1:26" s="220" customFormat="1">
      <c r="B632" s="239" t="s">
        <v>57</v>
      </c>
      <c r="G632" s="221"/>
      <c r="H632" s="221"/>
      <c r="I632" s="221"/>
      <c r="J632" s="221"/>
    </row>
    <row r="633" spans="1:26" s="220" customFormat="1">
      <c r="B633" s="239"/>
      <c r="D633" s="240"/>
      <c r="G633" s="221"/>
      <c r="H633" s="221"/>
      <c r="I633" s="221"/>
      <c r="J633" s="221"/>
    </row>
    <row r="634" spans="1:26" s="220" customFormat="1" ht="30.95" customHeight="1">
      <c r="A634" s="220" t="s">
        <v>0</v>
      </c>
      <c r="C634" s="221" t="s">
        <v>31</v>
      </c>
      <c r="D634" s="221" t="s">
        <v>504</v>
      </c>
      <c r="E634" s="220" t="s">
        <v>236</v>
      </c>
      <c r="F634" s="261" t="s">
        <v>476</v>
      </c>
      <c r="G634" s="221"/>
      <c r="H634" s="221"/>
      <c r="I634" s="221"/>
      <c r="J634" s="221"/>
    </row>
    <row r="635" spans="1:26" s="220" customFormat="1">
      <c r="A635" s="220" t="s">
        <v>2</v>
      </c>
      <c r="B635" s="221" t="s">
        <v>26</v>
      </c>
      <c r="C635" s="231" t="s">
        <v>32</v>
      </c>
      <c r="D635" s="221" t="s">
        <v>59</v>
      </c>
      <c r="E635" s="220" t="s">
        <v>239</v>
      </c>
      <c r="F635" s="111" t="s">
        <v>477</v>
      </c>
      <c r="G635" s="221"/>
      <c r="H635" s="221"/>
      <c r="I635" s="221"/>
      <c r="J635" s="221"/>
    </row>
    <row r="636" spans="1:26" s="220" customFormat="1">
      <c r="A636" s="220" t="s">
        <v>2</v>
      </c>
      <c r="B636" s="232" t="str">
        <f t="shared" ref="B636:B667" si="75">B152</f>
        <v>01</v>
      </c>
      <c r="C636" s="249" t="str">
        <f t="shared" ref="C636:C667" si="76">C599</f>
        <v>01_PC9_EV_unlbl_Ctl_ddmmmyy_UKy_TWMF_rep1-media-xh</v>
      </c>
      <c r="D636" s="241"/>
      <c r="E636" s="220" t="s">
        <v>250</v>
      </c>
      <c r="G636" s="221"/>
      <c r="H636" s="221"/>
      <c r="I636" s="221"/>
      <c r="J636" s="221"/>
    </row>
    <row r="637" spans="1:26" s="220" customFormat="1">
      <c r="A637" s="220" t="s">
        <v>2</v>
      </c>
      <c r="B637" s="232" t="str">
        <f t="shared" si="75"/>
        <v>02</v>
      </c>
      <c r="C637" s="249" t="str">
        <f t="shared" si="76"/>
        <v>02_PC9_EV_13C6Glc_Ctl_ddmmmyy_UKy_TWMF_rep1-media-xh</v>
      </c>
      <c r="D637" s="241"/>
      <c r="E637" s="220" t="s">
        <v>250</v>
      </c>
      <c r="G637" s="221"/>
      <c r="H637" s="221"/>
      <c r="I637" s="221"/>
      <c r="J637" s="221"/>
    </row>
    <row r="638" spans="1:26" s="220" customFormat="1">
      <c r="A638" s="220" t="s">
        <v>2</v>
      </c>
      <c r="B638" s="232" t="str">
        <f t="shared" si="75"/>
        <v>03</v>
      </c>
      <c r="C638" s="249" t="str">
        <f t="shared" si="76"/>
        <v>03_PC9_EV_13C6Glc_Ctl_ddmmmyy_UKy_TWMF_rep2-media-xh</v>
      </c>
      <c r="D638" s="241"/>
      <c r="E638" s="220" t="s">
        <v>250</v>
      </c>
      <c r="G638" s="221"/>
      <c r="H638" s="221"/>
      <c r="I638" s="221"/>
      <c r="J638" s="221"/>
    </row>
    <row r="639" spans="1:26" s="220" customFormat="1">
      <c r="A639" s="220" t="s">
        <v>2</v>
      </c>
      <c r="B639" s="232" t="str">
        <f t="shared" si="75"/>
        <v>04</v>
      </c>
      <c r="C639" s="249" t="str">
        <f t="shared" si="76"/>
        <v>04_PC9_EV_13C6Glc_Ctl_ddmmmyy_UKy_TWMF_rep3-media-xh</v>
      </c>
      <c r="D639" s="241"/>
      <c r="E639" s="220" t="s">
        <v>250</v>
      </c>
      <c r="G639" s="221"/>
      <c r="H639" s="221"/>
      <c r="I639" s="221"/>
      <c r="J639" s="221"/>
    </row>
    <row r="640" spans="1:26" s="220" customFormat="1">
      <c r="A640" s="220" t="s">
        <v>2</v>
      </c>
      <c r="B640" s="232" t="str">
        <f t="shared" si="75"/>
        <v>05</v>
      </c>
      <c r="C640" s="249" t="str">
        <f t="shared" si="76"/>
        <v>05_PC9_EV_13C6Glc_100ugWGP_ddmmmyy_UKy_TWMF_rep1-media-xh</v>
      </c>
      <c r="D640" s="241"/>
      <c r="E640" s="220" t="s">
        <v>250</v>
      </c>
      <c r="G640" s="221"/>
      <c r="H640" s="221"/>
      <c r="I640" s="221"/>
      <c r="J640" s="221"/>
    </row>
    <row r="641" spans="1:10" s="220" customFormat="1">
      <c r="A641" s="220" t="s">
        <v>2</v>
      </c>
      <c r="B641" s="232" t="str">
        <f t="shared" si="75"/>
        <v>06</v>
      </c>
      <c r="C641" s="249" t="str">
        <f t="shared" si="76"/>
        <v>06_PC9_EV_13C6Glc_100ugWGP_ddmmmyy_UKy_TWMF_rep1-media-xh</v>
      </c>
      <c r="D641" s="235"/>
      <c r="E641" s="220" t="s">
        <v>250</v>
      </c>
      <c r="G641" s="221"/>
      <c r="H641" s="221"/>
      <c r="I641" s="221"/>
      <c r="J641" s="221"/>
    </row>
    <row r="642" spans="1:10" s="220" customFormat="1">
      <c r="A642" s="220" t="s">
        <v>2</v>
      </c>
      <c r="B642" s="232" t="str">
        <f t="shared" si="75"/>
        <v>07</v>
      </c>
      <c r="C642" s="249" t="str">
        <f t="shared" si="76"/>
        <v>07_PC9_EV_13C6Glc_100ugWGP_ddmmmyy_UKy_TWMF_rep2-media-xh</v>
      </c>
      <c r="D642" s="235"/>
      <c r="E642" s="220" t="s">
        <v>250</v>
      </c>
      <c r="G642" s="221"/>
      <c r="H642" s="221"/>
      <c r="I642" s="221"/>
      <c r="J642" s="221"/>
    </row>
    <row r="643" spans="1:10" s="220" customFormat="1">
      <c r="A643" s="220" t="s">
        <v>2</v>
      </c>
      <c r="B643" s="232" t="str">
        <f t="shared" si="75"/>
        <v>08</v>
      </c>
      <c r="C643" s="249" t="str">
        <f t="shared" si="76"/>
        <v>08_PC9_EV_unlbl_100ugWGP_ddmmmyy_UKy_TWMF_rep3-media-xh</v>
      </c>
      <c r="D643" s="235"/>
      <c r="E643" s="220" t="s">
        <v>250</v>
      </c>
      <c r="G643" s="221"/>
      <c r="H643" s="221"/>
      <c r="I643" s="221"/>
      <c r="J643" s="221"/>
    </row>
    <row r="644" spans="1:10" s="220" customFormat="1">
      <c r="A644" s="220" t="s">
        <v>2</v>
      </c>
      <c r="B644" s="232" t="str">
        <f t="shared" si="75"/>
        <v>09</v>
      </c>
      <c r="C644" s="249" t="str">
        <f t="shared" si="76"/>
        <v>09___ddmmmyy_UKy_TWMF_rep-media-xh</v>
      </c>
      <c r="D644" s="235"/>
      <c r="E644" s="220" t="s">
        <v>250</v>
      </c>
      <c r="G644" s="221"/>
      <c r="H644" s="221"/>
      <c r="I644" s="221"/>
      <c r="J644" s="221"/>
    </row>
    <row r="645" spans="1:10" s="220" customFormat="1">
      <c r="A645" s="220" t="s">
        <v>2</v>
      </c>
      <c r="B645" s="232" t="str">
        <f t="shared" si="75"/>
        <v>10</v>
      </c>
      <c r="C645" s="249" t="str">
        <f t="shared" si="76"/>
        <v>10___ddmmmyy_UKy_TWMF_rep-media-xh</v>
      </c>
      <c r="D645" s="235"/>
      <c r="E645" s="220" t="s">
        <v>250</v>
      </c>
      <c r="G645" s="221"/>
      <c r="H645" s="221"/>
      <c r="I645" s="221"/>
      <c r="J645" s="221"/>
    </row>
    <row r="646" spans="1:10" s="220" customFormat="1">
      <c r="A646" s="220" t="s">
        <v>2</v>
      </c>
      <c r="B646" s="232" t="str">
        <f t="shared" si="75"/>
        <v>11</v>
      </c>
      <c r="C646" s="249" t="str">
        <f t="shared" si="76"/>
        <v>11___ddmmmyy_UKy_TWMF_rep-media-xh</v>
      </c>
      <c r="D646" s="235"/>
      <c r="E646" s="220" t="s">
        <v>250</v>
      </c>
      <c r="G646" s="221"/>
      <c r="H646" s="221"/>
      <c r="I646" s="221"/>
      <c r="J646" s="221"/>
    </row>
    <row r="647" spans="1:10" s="220" customFormat="1">
      <c r="A647" s="220" t="s">
        <v>2</v>
      </c>
      <c r="B647" s="232" t="str">
        <f t="shared" si="75"/>
        <v>12</v>
      </c>
      <c r="C647" s="249" t="str">
        <f t="shared" si="76"/>
        <v>12___ddmmmyy_UKy_TWMF_rep-media-xh</v>
      </c>
      <c r="D647" s="235"/>
      <c r="E647" s="220" t="s">
        <v>250</v>
      </c>
      <c r="G647" s="221"/>
      <c r="H647" s="221"/>
      <c r="I647" s="221"/>
      <c r="J647" s="221"/>
    </row>
    <row r="648" spans="1:10" s="220" customFormat="1">
      <c r="A648" s="220" t="s">
        <v>2</v>
      </c>
      <c r="B648" s="232" t="str">
        <f t="shared" si="75"/>
        <v>13</v>
      </c>
      <c r="C648" s="249" t="str">
        <f t="shared" si="76"/>
        <v>13___ddmmmyy_UKy_TWMF_rep-media-xh</v>
      </c>
      <c r="D648" s="235"/>
      <c r="E648" s="220" t="s">
        <v>250</v>
      </c>
      <c r="G648" s="221"/>
      <c r="H648" s="221"/>
      <c r="I648" s="221"/>
      <c r="J648" s="221"/>
    </row>
    <row r="649" spans="1:10" s="220" customFormat="1">
      <c r="A649" s="220" t="s">
        <v>2</v>
      </c>
      <c r="B649" s="232" t="str">
        <f t="shared" si="75"/>
        <v>14</v>
      </c>
      <c r="C649" s="249" t="str">
        <f t="shared" si="76"/>
        <v>14___ddmmmyy_UKy_TWMF_rep-media-xh</v>
      </c>
      <c r="D649" s="235"/>
      <c r="E649" s="220" t="s">
        <v>250</v>
      </c>
      <c r="G649" s="221"/>
      <c r="H649" s="221"/>
      <c r="I649" s="221"/>
      <c r="J649" s="221"/>
    </row>
    <row r="650" spans="1:10" s="220" customFormat="1">
      <c r="A650" s="220" t="s">
        <v>2</v>
      </c>
      <c r="B650" s="232" t="str">
        <f t="shared" si="75"/>
        <v>15</v>
      </c>
      <c r="C650" s="249" t="str">
        <f t="shared" si="76"/>
        <v>15___ddmmmyy_UKy_TWMF_rep-media-xh</v>
      </c>
      <c r="D650" s="235"/>
      <c r="E650" s="220" t="s">
        <v>250</v>
      </c>
      <c r="G650" s="221"/>
      <c r="H650" s="221"/>
      <c r="I650" s="221"/>
      <c r="J650" s="221"/>
    </row>
    <row r="651" spans="1:10" s="220" customFormat="1">
      <c r="A651" s="220" t="s">
        <v>2</v>
      </c>
      <c r="B651" s="232" t="str">
        <f t="shared" si="75"/>
        <v>16</v>
      </c>
      <c r="C651" s="249" t="str">
        <f t="shared" si="76"/>
        <v>16___ddmmmyy_UKy_TWMF_rep-media-xh</v>
      </c>
      <c r="D651" s="235"/>
      <c r="E651" s="220" t="s">
        <v>250</v>
      </c>
      <c r="G651" s="221"/>
      <c r="H651" s="221"/>
      <c r="I651" s="221"/>
      <c r="J651" s="221"/>
    </row>
    <row r="652" spans="1:10" s="220" customFormat="1">
      <c r="A652" s="220" t="s">
        <v>2</v>
      </c>
      <c r="B652" s="232" t="str">
        <f t="shared" si="75"/>
        <v>17</v>
      </c>
      <c r="C652" s="249" t="str">
        <f t="shared" si="76"/>
        <v>17___ddmmmyy_UKy_TWMF_rep-media-xh</v>
      </c>
      <c r="D652" s="235"/>
      <c r="E652" s="220" t="s">
        <v>250</v>
      </c>
      <c r="G652" s="221"/>
      <c r="H652" s="221"/>
      <c r="I652" s="221"/>
      <c r="J652" s="221"/>
    </row>
    <row r="653" spans="1:10" s="220" customFormat="1">
      <c r="A653" s="220" t="s">
        <v>2</v>
      </c>
      <c r="B653" s="232" t="str">
        <f t="shared" si="75"/>
        <v>18</v>
      </c>
      <c r="C653" s="249" t="str">
        <f t="shared" si="76"/>
        <v>18___ddmmmyy_UKy_TWMF_rep-media-xh</v>
      </c>
      <c r="D653" s="235"/>
      <c r="E653" s="220" t="s">
        <v>250</v>
      </c>
    </row>
    <row r="654" spans="1:10">
      <c r="A654" s="220" t="s">
        <v>2</v>
      </c>
      <c r="B654" s="232" t="str">
        <f t="shared" si="75"/>
        <v>19</v>
      </c>
      <c r="C654" s="249" t="str">
        <f t="shared" si="76"/>
        <v>19___ddmmmyy_UKy_TWMF_rep-media-xh</v>
      </c>
      <c r="D654" s="235"/>
      <c r="E654" s="220" t="s">
        <v>250</v>
      </c>
    </row>
    <row r="655" spans="1:10">
      <c r="A655" s="220" t="s">
        <v>2</v>
      </c>
      <c r="B655" s="232" t="str">
        <f t="shared" si="75"/>
        <v>20</v>
      </c>
      <c r="C655" s="249" t="str">
        <f t="shared" si="76"/>
        <v>20___ddmmmyy_UKy_TWMF_rep-media-xh</v>
      </c>
      <c r="D655" s="235"/>
      <c r="E655" s="220" t="s">
        <v>250</v>
      </c>
    </row>
    <row r="656" spans="1:10">
      <c r="A656" s="220" t="s">
        <v>2</v>
      </c>
      <c r="B656" s="232" t="str">
        <f t="shared" si="75"/>
        <v>21</v>
      </c>
      <c r="C656" s="249" t="str">
        <f t="shared" si="76"/>
        <v>21___ddmmmyy_UKy_TWMF_rep-media-xh</v>
      </c>
      <c r="D656" s="115"/>
      <c r="E656" s="220" t="s">
        <v>250</v>
      </c>
    </row>
    <row r="657" spans="1:5">
      <c r="A657" s="220" t="s">
        <v>2</v>
      </c>
      <c r="B657" s="232" t="str">
        <f t="shared" si="75"/>
        <v>22</v>
      </c>
      <c r="C657" s="249" t="str">
        <f t="shared" si="76"/>
        <v>22___ddmmmyy_UKy_TWMF_rep-media-xh</v>
      </c>
      <c r="D657" s="115"/>
      <c r="E657" s="220" t="s">
        <v>250</v>
      </c>
    </row>
    <row r="658" spans="1:5">
      <c r="A658" s="220" t="s">
        <v>2</v>
      </c>
      <c r="B658" s="232" t="str">
        <f t="shared" si="75"/>
        <v>23</v>
      </c>
      <c r="C658" s="249" t="str">
        <f t="shared" si="76"/>
        <v>23___ddmmmyy_UKy_TWMF_rep-media-xh</v>
      </c>
      <c r="D658" s="115"/>
      <c r="E658" s="220" t="s">
        <v>250</v>
      </c>
    </row>
    <row r="659" spans="1:5">
      <c r="A659" s="220" t="s">
        <v>2</v>
      </c>
      <c r="B659" s="232" t="str">
        <f t="shared" si="75"/>
        <v>24</v>
      </c>
      <c r="C659" s="249" t="str">
        <f t="shared" si="76"/>
        <v>24___ddmmmyy_UKy_TWMF_rep-media-xh</v>
      </c>
      <c r="D659" s="115"/>
      <c r="E659" s="220" t="s">
        <v>250</v>
      </c>
    </row>
    <row r="660" spans="1:5">
      <c r="A660" s="220" t="s">
        <v>2</v>
      </c>
      <c r="B660" s="232" t="str">
        <f t="shared" si="75"/>
        <v>25</v>
      </c>
      <c r="C660" s="249" t="str">
        <f t="shared" si="76"/>
        <v>25___ddmmmyy_UKy_TWMF_rep-media-xh</v>
      </c>
      <c r="D660" s="115"/>
      <c r="E660" s="220" t="s">
        <v>250</v>
      </c>
    </row>
    <row r="661" spans="1:5">
      <c r="A661" s="220" t="s">
        <v>2</v>
      </c>
      <c r="B661" s="232" t="str">
        <f t="shared" si="75"/>
        <v>26</v>
      </c>
      <c r="C661" s="249" t="str">
        <f t="shared" si="76"/>
        <v>26___ddmmmyy_UKy_TWMF_rep-media-xh</v>
      </c>
      <c r="D661" s="115"/>
      <c r="E661" s="220" t="s">
        <v>250</v>
      </c>
    </row>
    <row r="662" spans="1:5">
      <c r="A662" s="220" t="s">
        <v>2</v>
      </c>
      <c r="B662" s="232" t="str">
        <f t="shared" si="75"/>
        <v>27</v>
      </c>
      <c r="C662" s="249" t="str">
        <f t="shared" si="76"/>
        <v>27___ddmmmyy_UKy_TWMF_rep-media-xh</v>
      </c>
      <c r="D662" s="115"/>
      <c r="E662" s="220" t="s">
        <v>250</v>
      </c>
    </row>
    <row r="663" spans="1:5">
      <c r="A663" s="220" t="s">
        <v>2</v>
      </c>
      <c r="B663" s="232" t="str">
        <f t="shared" si="75"/>
        <v>28</v>
      </c>
      <c r="C663" s="249" t="str">
        <f t="shared" si="76"/>
        <v>28___ddmmmyy_UKy_TWMF_rep-media-xh</v>
      </c>
      <c r="D663" s="115"/>
      <c r="E663" s="220" t="s">
        <v>250</v>
      </c>
    </row>
    <row r="664" spans="1:5">
      <c r="A664" s="220" t="s">
        <v>2</v>
      </c>
      <c r="B664" s="232" t="str">
        <f t="shared" si="75"/>
        <v>29</v>
      </c>
      <c r="C664" s="249" t="str">
        <f t="shared" si="76"/>
        <v>29___ddmmmyy_UKy_TWMF_rep-media-xh</v>
      </c>
      <c r="D664" s="115"/>
      <c r="E664" s="220" t="s">
        <v>250</v>
      </c>
    </row>
    <row r="665" spans="1:5">
      <c r="A665" s="220" t="s">
        <v>2</v>
      </c>
      <c r="B665" s="232" t="str">
        <f t="shared" si="75"/>
        <v>30</v>
      </c>
      <c r="C665" s="249" t="str">
        <f t="shared" si="76"/>
        <v>30___ddmmmyy_UKy_TWMF_rep-media-xh</v>
      </c>
      <c r="D665" s="115"/>
      <c r="E665" s="220" t="s">
        <v>250</v>
      </c>
    </row>
    <row r="666" spans="1:5">
      <c r="A666" s="220" t="s">
        <v>2</v>
      </c>
      <c r="B666" s="232" t="str">
        <f t="shared" si="75"/>
        <v>31</v>
      </c>
      <c r="C666" s="249" t="str">
        <f t="shared" si="76"/>
        <v>31___ddmmmyy_UKy_TWMF_rep-media-xh</v>
      </c>
      <c r="D666" s="115"/>
      <c r="E666" s="220" t="s">
        <v>250</v>
      </c>
    </row>
    <row r="667" spans="1:5">
      <c r="A667" s="220" t="s">
        <v>2</v>
      </c>
      <c r="B667" s="232" t="str">
        <f t="shared" si="75"/>
        <v>32</v>
      </c>
      <c r="C667" s="249" t="str">
        <f t="shared" si="76"/>
        <v>32___ddmmmyy_UKy_TWMF_rep-media-xh</v>
      </c>
      <c r="D667" s="115"/>
      <c r="E667" s="220" t="s">
        <v>250</v>
      </c>
    </row>
    <row r="668" spans="1:5">
      <c r="B668" s="232"/>
      <c r="C668" s="172"/>
    </row>
    <row r="669" spans="1:5" s="227" customFormat="1">
      <c r="A669" s="218"/>
      <c r="B669" s="225" t="s">
        <v>442</v>
      </c>
      <c r="C669" s="226" t="str">
        <f>D116</f>
        <v>y</v>
      </c>
    </row>
    <row r="670" spans="1:5" s="220" customFormat="1">
      <c r="B670" s="228" t="s">
        <v>93</v>
      </c>
      <c r="C670" s="229"/>
    </row>
    <row r="671" spans="1:5">
      <c r="B671" s="137" t="s">
        <v>94</v>
      </c>
      <c r="C671" s="115"/>
    </row>
    <row r="672" spans="1:5" s="220" customFormat="1"/>
    <row r="673" spans="1:26">
      <c r="A673" s="84" t="s">
        <v>0</v>
      </c>
      <c r="B673" s="84" t="s">
        <v>19</v>
      </c>
      <c r="C673" s="75" t="s">
        <v>224</v>
      </c>
      <c r="D673" s="75" t="s">
        <v>20</v>
      </c>
      <c r="E673" s="120" t="s">
        <v>231</v>
      </c>
      <c r="F673" s="120" t="s">
        <v>230</v>
      </c>
      <c r="G673" s="116"/>
      <c r="H673" s="116"/>
      <c r="I673" s="116"/>
    </row>
    <row r="674" spans="1:26">
      <c r="A674" s="84"/>
      <c r="B674" s="84" t="s">
        <v>249</v>
      </c>
      <c r="C674" s="120" t="s">
        <v>242</v>
      </c>
      <c r="D674" s="120" t="s">
        <v>232</v>
      </c>
      <c r="E674" s="115"/>
      <c r="F674" s="115"/>
      <c r="G674" s="116"/>
      <c r="H674" s="116"/>
      <c r="I674" s="116"/>
    </row>
    <row r="675" spans="1:26">
      <c r="A675" s="84"/>
      <c r="B675" s="84" t="s">
        <v>250</v>
      </c>
      <c r="C675" s="120" t="s">
        <v>242</v>
      </c>
      <c r="D675" s="120" t="s">
        <v>232</v>
      </c>
      <c r="E675" s="115"/>
      <c r="F675" s="115"/>
      <c r="G675" s="116"/>
      <c r="H675" s="116"/>
      <c r="I675" s="116"/>
    </row>
    <row r="676" spans="1:26">
      <c r="A676" s="84"/>
      <c r="B676" s="84"/>
      <c r="C676" s="120"/>
      <c r="D676" s="120"/>
      <c r="G676" s="116"/>
      <c r="H676" s="116"/>
      <c r="I676" s="116"/>
    </row>
    <row r="677" spans="1:26" s="220" customFormat="1"/>
    <row r="678" spans="1:26" s="220" customFormat="1" ht="29.1" customHeight="1">
      <c r="A678" s="220" t="s">
        <v>0</v>
      </c>
      <c r="B678" s="230"/>
      <c r="C678" s="221" t="s">
        <v>31</v>
      </c>
      <c r="G678" s="165" t="s">
        <v>506</v>
      </c>
      <c r="H678" s="220" t="s">
        <v>236</v>
      </c>
      <c r="I678" s="261" t="s">
        <v>476</v>
      </c>
      <c r="J678" s="165" t="s">
        <v>507</v>
      </c>
      <c r="K678" s="220" t="s">
        <v>236</v>
      </c>
      <c r="L678" s="261" t="s">
        <v>476</v>
      </c>
      <c r="M678" s="165" t="s">
        <v>508</v>
      </c>
      <c r="N678" s="220" t="s">
        <v>236</v>
      </c>
      <c r="O678" s="261" t="s">
        <v>476</v>
      </c>
      <c r="P678" s="165" t="s">
        <v>509</v>
      </c>
      <c r="Q678" s="220" t="s">
        <v>236</v>
      </c>
      <c r="R678" s="261" t="s">
        <v>476</v>
      </c>
      <c r="S678" s="165" t="s">
        <v>510</v>
      </c>
      <c r="T678" s="220" t="s">
        <v>236</v>
      </c>
      <c r="U678" s="261" t="s">
        <v>476</v>
      </c>
    </row>
    <row r="679" spans="1:26" s="220" customFormat="1" ht="36" customHeight="1">
      <c r="A679" s="220" t="s">
        <v>2</v>
      </c>
      <c r="B679" s="221" t="s">
        <v>26</v>
      </c>
      <c r="C679" s="231" t="s">
        <v>32</v>
      </c>
      <c r="D679" s="221" t="s">
        <v>443</v>
      </c>
      <c r="E679" s="221" t="s">
        <v>397</v>
      </c>
      <c r="F679" s="221" t="s">
        <v>398</v>
      </c>
      <c r="G679" s="221" t="s">
        <v>399</v>
      </c>
      <c r="H679" s="220" t="s">
        <v>239</v>
      </c>
      <c r="I679" s="111" t="s">
        <v>477</v>
      </c>
      <c r="J679" s="221" t="s">
        <v>400</v>
      </c>
      <c r="K679" s="220" t="s">
        <v>239</v>
      </c>
      <c r="L679" s="111" t="s">
        <v>477</v>
      </c>
      <c r="M679" s="221" t="s">
        <v>401</v>
      </c>
      <c r="N679" s="220" t="s">
        <v>239</v>
      </c>
      <c r="O679" s="111" t="s">
        <v>477</v>
      </c>
      <c r="P679" s="221" t="s">
        <v>402</v>
      </c>
      <c r="Q679" s="220" t="s">
        <v>239</v>
      </c>
      <c r="R679" s="111" t="s">
        <v>477</v>
      </c>
      <c r="S679" s="221" t="s">
        <v>403</v>
      </c>
      <c r="T679" s="220" t="s">
        <v>239</v>
      </c>
      <c r="U679" s="111" t="s">
        <v>477</v>
      </c>
      <c r="V679" s="221" t="s">
        <v>52</v>
      </c>
      <c r="W679" s="221" t="s">
        <v>92</v>
      </c>
      <c r="X679" s="221" t="s">
        <v>407</v>
      </c>
      <c r="Y679" s="221" t="s">
        <v>405</v>
      </c>
      <c r="Z679" s="221" t="s">
        <v>406</v>
      </c>
    </row>
    <row r="680" spans="1:26" s="220" customFormat="1">
      <c r="A680" s="75" t="str">
        <f t="shared" ref="A680:A711" si="77">IF(A201="#ignore","#ignore","")</f>
        <v/>
      </c>
      <c r="B680" s="232" t="str">
        <f t="shared" ref="B680:B711" si="78">B152</f>
        <v>01</v>
      </c>
      <c r="C680" s="249" t="str">
        <f t="shared" ref="C680:C711" si="79">CONCATENATE(C152,"-media-",C$669,"h")</f>
        <v>01_PC9_EV_unlbl_Ctl_ddmmmyy_UKy_TWMF_rep1-media-yh</v>
      </c>
      <c r="D680" s="233"/>
      <c r="E680" s="233"/>
      <c r="F680" s="257">
        <f>E680-D680</f>
        <v>0</v>
      </c>
      <c r="G680" s="234"/>
      <c r="H680" s="220" t="s">
        <v>250</v>
      </c>
      <c r="J680" s="234"/>
      <c r="K680" s="220" t="s">
        <v>250</v>
      </c>
      <c r="M680" s="235"/>
      <c r="N680" s="220" t="s">
        <v>250</v>
      </c>
      <c r="P680" s="236"/>
      <c r="Q680" s="220" t="s">
        <v>250</v>
      </c>
      <c r="S680" s="237"/>
      <c r="T680" s="220" t="s">
        <v>250</v>
      </c>
      <c r="V680" s="258">
        <f t="shared" ref="V680:V711" si="80">(F680-G680-J680-M680)</f>
        <v>0</v>
      </c>
      <c r="W680" s="259">
        <f>V680/2</f>
        <v>0</v>
      </c>
      <c r="X680" s="259" t="e">
        <f t="shared" ref="X680:X711" si="81">M680/F680</f>
        <v>#DIV/0!</v>
      </c>
      <c r="Y680" s="259" t="e">
        <f t="shared" ref="Y680:Y711" si="82">P680/F680</f>
        <v>#DIV/0!</v>
      </c>
      <c r="Z680" s="259" t="e">
        <f t="shared" ref="Z680:Z711" si="83">S680/F680</f>
        <v>#DIV/0!</v>
      </c>
    </row>
    <row r="681" spans="1:26" s="220" customFormat="1">
      <c r="A681" s="75" t="str">
        <f t="shared" si="77"/>
        <v/>
      </c>
      <c r="B681" s="232" t="str">
        <f t="shared" si="78"/>
        <v>02</v>
      </c>
      <c r="C681" s="249" t="str">
        <f t="shared" si="79"/>
        <v>02_PC9_EV_13C6Glc_Ctl_ddmmmyy_UKy_TWMF_rep1-media-yh</v>
      </c>
      <c r="D681" s="233"/>
      <c r="E681" s="233"/>
      <c r="F681" s="257">
        <f t="shared" ref="F681:F711" si="84">E681-D681</f>
        <v>0</v>
      </c>
      <c r="G681" s="234"/>
      <c r="H681" s="220" t="s">
        <v>250</v>
      </c>
      <c r="J681" s="234"/>
      <c r="K681" s="220" t="s">
        <v>250</v>
      </c>
      <c r="M681" s="235"/>
      <c r="N681" s="220" t="s">
        <v>250</v>
      </c>
      <c r="P681" s="236"/>
      <c r="Q681" s="220" t="s">
        <v>250</v>
      </c>
      <c r="S681" s="237"/>
      <c r="T681" s="220" t="s">
        <v>250</v>
      </c>
      <c r="V681" s="258">
        <f t="shared" si="80"/>
        <v>0</v>
      </c>
      <c r="W681" s="259">
        <f t="shared" ref="W681:W711" si="85">V681/2</f>
        <v>0</v>
      </c>
      <c r="X681" s="259" t="e">
        <f t="shared" si="81"/>
        <v>#DIV/0!</v>
      </c>
      <c r="Y681" s="259" t="e">
        <f t="shared" si="82"/>
        <v>#DIV/0!</v>
      </c>
      <c r="Z681" s="259" t="e">
        <f t="shared" si="83"/>
        <v>#DIV/0!</v>
      </c>
    </row>
    <row r="682" spans="1:26" s="220" customFormat="1">
      <c r="A682" s="75" t="str">
        <f t="shared" si="77"/>
        <v/>
      </c>
      <c r="B682" s="232" t="str">
        <f t="shared" si="78"/>
        <v>03</v>
      </c>
      <c r="C682" s="249" t="str">
        <f t="shared" si="79"/>
        <v>03_PC9_EV_13C6Glc_Ctl_ddmmmyy_UKy_TWMF_rep2-media-yh</v>
      </c>
      <c r="D682" s="233"/>
      <c r="E682" s="233"/>
      <c r="F682" s="257">
        <f t="shared" si="84"/>
        <v>0</v>
      </c>
      <c r="G682" s="234"/>
      <c r="H682" s="220" t="s">
        <v>250</v>
      </c>
      <c r="J682" s="234"/>
      <c r="K682" s="220" t="s">
        <v>250</v>
      </c>
      <c r="M682" s="235"/>
      <c r="N682" s="220" t="s">
        <v>250</v>
      </c>
      <c r="P682" s="236"/>
      <c r="Q682" s="220" t="s">
        <v>250</v>
      </c>
      <c r="S682" s="237"/>
      <c r="T682" s="220" t="s">
        <v>250</v>
      </c>
      <c r="V682" s="258">
        <f t="shared" si="80"/>
        <v>0</v>
      </c>
      <c r="W682" s="259">
        <f t="shared" si="85"/>
        <v>0</v>
      </c>
      <c r="X682" s="259" t="e">
        <f t="shared" si="81"/>
        <v>#DIV/0!</v>
      </c>
      <c r="Y682" s="259" t="e">
        <f t="shared" si="82"/>
        <v>#DIV/0!</v>
      </c>
      <c r="Z682" s="259" t="e">
        <f t="shared" si="83"/>
        <v>#DIV/0!</v>
      </c>
    </row>
    <row r="683" spans="1:26" s="220" customFormat="1">
      <c r="A683" s="75" t="str">
        <f t="shared" si="77"/>
        <v/>
      </c>
      <c r="B683" s="232" t="str">
        <f t="shared" si="78"/>
        <v>04</v>
      </c>
      <c r="C683" s="249" t="str">
        <f t="shared" si="79"/>
        <v>04_PC9_EV_13C6Glc_Ctl_ddmmmyy_UKy_TWMF_rep3-media-yh</v>
      </c>
      <c r="D683" s="233"/>
      <c r="E683" s="233"/>
      <c r="F683" s="257">
        <f t="shared" si="84"/>
        <v>0</v>
      </c>
      <c r="G683" s="234"/>
      <c r="H683" s="220" t="s">
        <v>250</v>
      </c>
      <c r="J683" s="234"/>
      <c r="K683" s="220" t="s">
        <v>250</v>
      </c>
      <c r="M683" s="235"/>
      <c r="N683" s="220" t="s">
        <v>250</v>
      </c>
      <c r="P683" s="236"/>
      <c r="Q683" s="220" t="s">
        <v>250</v>
      </c>
      <c r="S683" s="237"/>
      <c r="T683" s="220" t="s">
        <v>250</v>
      </c>
      <c r="V683" s="258">
        <f t="shared" si="80"/>
        <v>0</v>
      </c>
      <c r="W683" s="259">
        <f t="shared" si="85"/>
        <v>0</v>
      </c>
      <c r="X683" s="259" t="e">
        <f t="shared" si="81"/>
        <v>#DIV/0!</v>
      </c>
      <c r="Y683" s="259" t="e">
        <f t="shared" si="82"/>
        <v>#DIV/0!</v>
      </c>
      <c r="Z683" s="259" t="e">
        <f t="shared" si="83"/>
        <v>#DIV/0!</v>
      </c>
    </row>
    <row r="684" spans="1:26" s="220" customFormat="1">
      <c r="A684" s="75" t="str">
        <f t="shared" si="77"/>
        <v/>
      </c>
      <c r="B684" s="232" t="str">
        <f t="shared" si="78"/>
        <v>05</v>
      </c>
      <c r="C684" s="249" t="str">
        <f t="shared" si="79"/>
        <v>05_PC9_EV_13C6Glc_100ugWGP_ddmmmyy_UKy_TWMF_rep1-media-yh</v>
      </c>
      <c r="D684" s="233"/>
      <c r="E684" s="233"/>
      <c r="F684" s="257">
        <f t="shared" si="84"/>
        <v>0</v>
      </c>
      <c r="G684" s="234"/>
      <c r="H684" s="220" t="s">
        <v>250</v>
      </c>
      <c r="J684" s="234"/>
      <c r="K684" s="220" t="s">
        <v>250</v>
      </c>
      <c r="M684" s="235"/>
      <c r="N684" s="220" t="s">
        <v>250</v>
      </c>
      <c r="P684" s="236"/>
      <c r="Q684" s="220" t="s">
        <v>250</v>
      </c>
      <c r="S684" s="237"/>
      <c r="T684" s="220" t="s">
        <v>250</v>
      </c>
      <c r="V684" s="258">
        <f t="shared" si="80"/>
        <v>0</v>
      </c>
      <c r="W684" s="259">
        <f t="shared" si="85"/>
        <v>0</v>
      </c>
      <c r="X684" s="259" t="e">
        <f t="shared" si="81"/>
        <v>#DIV/0!</v>
      </c>
      <c r="Y684" s="259" t="e">
        <f t="shared" si="82"/>
        <v>#DIV/0!</v>
      </c>
      <c r="Z684" s="259" t="e">
        <f t="shared" si="83"/>
        <v>#DIV/0!</v>
      </c>
    </row>
    <row r="685" spans="1:26" s="220" customFormat="1">
      <c r="A685" s="75" t="str">
        <f t="shared" si="77"/>
        <v/>
      </c>
      <c r="B685" s="232" t="str">
        <f t="shared" si="78"/>
        <v>06</v>
      </c>
      <c r="C685" s="249" t="str">
        <f t="shared" si="79"/>
        <v>06_PC9_EV_13C6Glc_100ugWGP_ddmmmyy_UKy_TWMF_rep1-media-yh</v>
      </c>
      <c r="D685" s="233"/>
      <c r="E685" s="233"/>
      <c r="F685" s="257">
        <f t="shared" si="84"/>
        <v>0</v>
      </c>
      <c r="G685" s="234"/>
      <c r="H685" s="220" t="s">
        <v>250</v>
      </c>
      <c r="J685" s="234"/>
      <c r="K685" s="220" t="s">
        <v>250</v>
      </c>
      <c r="M685" s="235"/>
      <c r="N685" s="220" t="s">
        <v>250</v>
      </c>
      <c r="P685" s="236"/>
      <c r="Q685" s="220" t="s">
        <v>250</v>
      </c>
      <c r="S685" s="237"/>
      <c r="T685" s="220" t="s">
        <v>250</v>
      </c>
      <c r="V685" s="258">
        <f t="shared" si="80"/>
        <v>0</v>
      </c>
      <c r="W685" s="259">
        <f t="shared" si="85"/>
        <v>0</v>
      </c>
      <c r="X685" s="259" t="e">
        <f t="shared" si="81"/>
        <v>#DIV/0!</v>
      </c>
      <c r="Y685" s="259" t="e">
        <f t="shared" si="82"/>
        <v>#DIV/0!</v>
      </c>
      <c r="Z685" s="259" t="e">
        <f t="shared" si="83"/>
        <v>#DIV/0!</v>
      </c>
    </row>
    <row r="686" spans="1:26" s="220" customFormat="1">
      <c r="A686" s="75" t="str">
        <f t="shared" si="77"/>
        <v/>
      </c>
      <c r="B686" s="232" t="str">
        <f t="shared" si="78"/>
        <v>07</v>
      </c>
      <c r="C686" s="249" t="str">
        <f t="shared" si="79"/>
        <v>07_PC9_EV_13C6Glc_100ugWGP_ddmmmyy_UKy_TWMF_rep2-media-yh</v>
      </c>
      <c r="D686" s="233"/>
      <c r="E686" s="233"/>
      <c r="F686" s="257">
        <f t="shared" si="84"/>
        <v>0</v>
      </c>
      <c r="G686" s="234"/>
      <c r="H686" s="220" t="s">
        <v>250</v>
      </c>
      <c r="J686" s="234"/>
      <c r="K686" s="220" t="s">
        <v>250</v>
      </c>
      <c r="M686" s="235"/>
      <c r="N686" s="220" t="s">
        <v>250</v>
      </c>
      <c r="P686" s="236"/>
      <c r="Q686" s="220" t="s">
        <v>250</v>
      </c>
      <c r="S686" s="237"/>
      <c r="T686" s="220" t="s">
        <v>250</v>
      </c>
      <c r="V686" s="258">
        <f t="shared" si="80"/>
        <v>0</v>
      </c>
      <c r="W686" s="259">
        <f t="shared" si="85"/>
        <v>0</v>
      </c>
      <c r="X686" s="259" t="e">
        <f t="shared" si="81"/>
        <v>#DIV/0!</v>
      </c>
      <c r="Y686" s="259" t="e">
        <f t="shared" si="82"/>
        <v>#DIV/0!</v>
      </c>
      <c r="Z686" s="259" t="e">
        <f t="shared" si="83"/>
        <v>#DIV/0!</v>
      </c>
    </row>
    <row r="687" spans="1:26" s="220" customFormat="1">
      <c r="A687" s="75" t="str">
        <f t="shared" si="77"/>
        <v/>
      </c>
      <c r="B687" s="232" t="str">
        <f t="shared" si="78"/>
        <v>08</v>
      </c>
      <c r="C687" s="249" t="str">
        <f t="shared" si="79"/>
        <v>08_PC9_EV_unlbl_100ugWGP_ddmmmyy_UKy_TWMF_rep3-media-yh</v>
      </c>
      <c r="D687" s="233"/>
      <c r="E687" s="233"/>
      <c r="F687" s="257">
        <f t="shared" si="84"/>
        <v>0</v>
      </c>
      <c r="G687" s="234"/>
      <c r="H687" s="220" t="s">
        <v>250</v>
      </c>
      <c r="J687" s="234"/>
      <c r="K687" s="220" t="s">
        <v>250</v>
      </c>
      <c r="M687" s="235"/>
      <c r="N687" s="220" t="s">
        <v>250</v>
      </c>
      <c r="P687" s="236"/>
      <c r="Q687" s="220" t="s">
        <v>250</v>
      </c>
      <c r="S687" s="237"/>
      <c r="T687" s="220" t="s">
        <v>250</v>
      </c>
      <c r="V687" s="258">
        <f t="shared" si="80"/>
        <v>0</v>
      </c>
      <c r="W687" s="259">
        <f t="shared" si="85"/>
        <v>0</v>
      </c>
      <c r="X687" s="259" t="e">
        <f t="shared" si="81"/>
        <v>#DIV/0!</v>
      </c>
      <c r="Y687" s="259" t="e">
        <f t="shared" si="82"/>
        <v>#DIV/0!</v>
      </c>
      <c r="Z687" s="259" t="e">
        <f t="shared" si="83"/>
        <v>#DIV/0!</v>
      </c>
    </row>
    <row r="688" spans="1:26" s="220" customFormat="1">
      <c r="A688" s="75" t="str">
        <f t="shared" si="77"/>
        <v>#ignore</v>
      </c>
      <c r="B688" s="232" t="str">
        <f t="shared" si="78"/>
        <v>09</v>
      </c>
      <c r="C688" s="249" t="str">
        <f t="shared" si="79"/>
        <v>09___ddmmmyy_UKy_TWMF_rep-media-yh</v>
      </c>
      <c r="D688" s="233"/>
      <c r="E688" s="233"/>
      <c r="F688" s="257">
        <f t="shared" si="84"/>
        <v>0</v>
      </c>
      <c r="G688" s="234"/>
      <c r="H688" s="220" t="s">
        <v>250</v>
      </c>
      <c r="J688" s="234"/>
      <c r="K688" s="220" t="s">
        <v>250</v>
      </c>
      <c r="M688" s="235"/>
      <c r="N688" s="220" t="s">
        <v>250</v>
      </c>
      <c r="P688" s="236"/>
      <c r="Q688" s="220" t="s">
        <v>250</v>
      </c>
      <c r="S688" s="237"/>
      <c r="T688" s="220" t="s">
        <v>250</v>
      </c>
      <c r="V688" s="258">
        <f t="shared" si="80"/>
        <v>0</v>
      </c>
      <c r="W688" s="259">
        <f t="shared" si="85"/>
        <v>0</v>
      </c>
      <c r="X688" s="259" t="e">
        <f t="shared" si="81"/>
        <v>#DIV/0!</v>
      </c>
      <c r="Y688" s="259" t="e">
        <f t="shared" si="82"/>
        <v>#DIV/0!</v>
      </c>
      <c r="Z688" s="259" t="e">
        <f t="shared" si="83"/>
        <v>#DIV/0!</v>
      </c>
    </row>
    <row r="689" spans="1:26" s="220" customFormat="1">
      <c r="A689" s="75" t="str">
        <f t="shared" si="77"/>
        <v>#ignore</v>
      </c>
      <c r="B689" s="232" t="str">
        <f t="shared" si="78"/>
        <v>10</v>
      </c>
      <c r="C689" s="249" t="str">
        <f t="shared" si="79"/>
        <v>10___ddmmmyy_UKy_TWMF_rep-media-yh</v>
      </c>
      <c r="D689" s="233"/>
      <c r="E689" s="233"/>
      <c r="F689" s="257">
        <f t="shared" si="84"/>
        <v>0</v>
      </c>
      <c r="G689" s="234"/>
      <c r="H689" s="220" t="s">
        <v>250</v>
      </c>
      <c r="J689" s="234"/>
      <c r="K689" s="220" t="s">
        <v>250</v>
      </c>
      <c r="M689" s="235"/>
      <c r="N689" s="220" t="s">
        <v>250</v>
      </c>
      <c r="P689" s="236"/>
      <c r="Q689" s="220" t="s">
        <v>250</v>
      </c>
      <c r="S689" s="237"/>
      <c r="T689" s="220" t="s">
        <v>250</v>
      </c>
      <c r="V689" s="258">
        <f t="shared" si="80"/>
        <v>0</v>
      </c>
      <c r="W689" s="259">
        <f t="shared" si="85"/>
        <v>0</v>
      </c>
      <c r="X689" s="259" t="e">
        <f t="shared" si="81"/>
        <v>#DIV/0!</v>
      </c>
      <c r="Y689" s="259" t="e">
        <f t="shared" si="82"/>
        <v>#DIV/0!</v>
      </c>
      <c r="Z689" s="259" t="e">
        <f t="shared" si="83"/>
        <v>#DIV/0!</v>
      </c>
    </row>
    <row r="690" spans="1:26" s="220" customFormat="1">
      <c r="A690" s="75" t="str">
        <f t="shared" si="77"/>
        <v>#ignore</v>
      </c>
      <c r="B690" s="232" t="str">
        <f t="shared" si="78"/>
        <v>11</v>
      </c>
      <c r="C690" s="249" t="str">
        <f t="shared" si="79"/>
        <v>11___ddmmmyy_UKy_TWMF_rep-media-yh</v>
      </c>
      <c r="D690" s="233"/>
      <c r="E690" s="233"/>
      <c r="F690" s="257">
        <f t="shared" si="84"/>
        <v>0</v>
      </c>
      <c r="G690" s="234"/>
      <c r="H690" s="220" t="s">
        <v>250</v>
      </c>
      <c r="J690" s="234"/>
      <c r="K690" s="220" t="s">
        <v>250</v>
      </c>
      <c r="M690" s="235"/>
      <c r="N690" s="220" t="s">
        <v>250</v>
      </c>
      <c r="P690" s="236"/>
      <c r="Q690" s="220" t="s">
        <v>250</v>
      </c>
      <c r="S690" s="237"/>
      <c r="T690" s="220" t="s">
        <v>250</v>
      </c>
      <c r="V690" s="258">
        <f t="shared" si="80"/>
        <v>0</v>
      </c>
      <c r="W690" s="259">
        <f t="shared" si="85"/>
        <v>0</v>
      </c>
      <c r="X690" s="259" t="e">
        <f t="shared" si="81"/>
        <v>#DIV/0!</v>
      </c>
      <c r="Y690" s="259" t="e">
        <f t="shared" si="82"/>
        <v>#DIV/0!</v>
      </c>
      <c r="Z690" s="259" t="e">
        <f t="shared" si="83"/>
        <v>#DIV/0!</v>
      </c>
    </row>
    <row r="691" spans="1:26" s="220" customFormat="1">
      <c r="A691" s="75" t="str">
        <f t="shared" si="77"/>
        <v>#ignore</v>
      </c>
      <c r="B691" s="232" t="str">
        <f t="shared" si="78"/>
        <v>12</v>
      </c>
      <c r="C691" s="249" t="str">
        <f t="shared" si="79"/>
        <v>12___ddmmmyy_UKy_TWMF_rep-media-yh</v>
      </c>
      <c r="D691" s="233"/>
      <c r="E691" s="233"/>
      <c r="F691" s="257">
        <f t="shared" si="84"/>
        <v>0</v>
      </c>
      <c r="G691" s="234"/>
      <c r="H691" s="220" t="s">
        <v>250</v>
      </c>
      <c r="J691" s="234"/>
      <c r="K691" s="220" t="s">
        <v>250</v>
      </c>
      <c r="M691" s="235"/>
      <c r="N691" s="220" t="s">
        <v>250</v>
      </c>
      <c r="P691" s="236"/>
      <c r="Q691" s="220" t="s">
        <v>250</v>
      </c>
      <c r="S691" s="237"/>
      <c r="T691" s="220" t="s">
        <v>250</v>
      </c>
      <c r="V691" s="258">
        <f t="shared" si="80"/>
        <v>0</v>
      </c>
      <c r="W691" s="259">
        <f t="shared" si="85"/>
        <v>0</v>
      </c>
      <c r="X691" s="259" t="e">
        <f t="shared" si="81"/>
        <v>#DIV/0!</v>
      </c>
      <c r="Y691" s="259" t="e">
        <f t="shared" si="82"/>
        <v>#DIV/0!</v>
      </c>
      <c r="Z691" s="259" t="e">
        <f t="shared" si="83"/>
        <v>#DIV/0!</v>
      </c>
    </row>
    <row r="692" spans="1:26" s="220" customFormat="1">
      <c r="A692" s="75" t="str">
        <f t="shared" si="77"/>
        <v>#ignore</v>
      </c>
      <c r="B692" s="232" t="str">
        <f t="shared" si="78"/>
        <v>13</v>
      </c>
      <c r="C692" s="249" t="str">
        <f t="shared" si="79"/>
        <v>13___ddmmmyy_UKy_TWMF_rep-media-yh</v>
      </c>
      <c r="D692" s="233"/>
      <c r="E692" s="233"/>
      <c r="F692" s="257">
        <f t="shared" si="84"/>
        <v>0</v>
      </c>
      <c r="G692" s="234"/>
      <c r="H692" s="220" t="s">
        <v>250</v>
      </c>
      <c r="J692" s="234"/>
      <c r="K692" s="220" t="s">
        <v>250</v>
      </c>
      <c r="M692" s="235"/>
      <c r="N692" s="220" t="s">
        <v>250</v>
      </c>
      <c r="P692" s="236"/>
      <c r="Q692" s="220" t="s">
        <v>250</v>
      </c>
      <c r="S692" s="237"/>
      <c r="T692" s="220" t="s">
        <v>250</v>
      </c>
      <c r="V692" s="258">
        <f t="shared" si="80"/>
        <v>0</v>
      </c>
      <c r="W692" s="259">
        <f t="shared" si="85"/>
        <v>0</v>
      </c>
      <c r="X692" s="259" t="e">
        <f t="shared" si="81"/>
        <v>#DIV/0!</v>
      </c>
      <c r="Y692" s="259" t="e">
        <f t="shared" si="82"/>
        <v>#DIV/0!</v>
      </c>
      <c r="Z692" s="259" t="e">
        <f t="shared" si="83"/>
        <v>#DIV/0!</v>
      </c>
    </row>
    <row r="693" spans="1:26" s="220" customFormat="1">
      <c r="A693" s="75" t="str">
        <f t="shared" si="77"/>
        <v>#ignore</v>
      </c>
      <c r="B693" s="232" t="str">
        <f t="shared" si="78"/>
        <v>14</v>
      </c>
      <c r="C693" s="249" t="str">
        <f t="shared" si="79"/>
        <v>14___ddmmmyy_UKy_TWMF_rep-media-yh</v>
      </c>
      <c r="D693" s="233"/>
      <c r="E693" s="233"/>
      <c r="F693" s="257">
        <f t="shared" si="84"/>
        <v>0</v>
      </c>
      <c r="G693" s="234"/>
      <c r="H693" s="220" t="s">
        <v>250</v>
      </c>
      <c r="J693" s="234"/>
      <c r="K693" s="220" t="s">
        <v>250</v>
      </c>
      <c r="M693" s="235"/>
      <c r="N693" s="220" t="s">
        <v>250</v>
      </c>
      <c r="P693" s="236"/>
      <c r="Q693" s="220" t="s">
        <v>250</v>
      </c>
      <c r="S693" s="237"/>
      <c r="T693" s="220" t="s">
        <v>250</v>
      </c>
      <c r="V693" s="258">
        <f t="shared" si="80"/>
        <v>0</v>
      </c>
      <c r="W693" s="259">
        <f t="shared" si="85"/>
        <v>0</v>
      </c>
      <c r="X693" s="259" t="e">
        <f t="shared" si="81"/>
        <v>#DIV/0!</v>
      </c>
      <c r="Y693" s="259" t="e">
        <f t="shared" si="82"/>
        <v>#DIV/0!</v>
      </c>
      <c r="Z693" s="259" t="e">
        <f t="shared" si="83"/>
        <v>#DIV/0!</v>
      </c>
    </row>
    <row r="694" spans="1:26" s="220" customFormat="1">
      <c r="A694" s="75" t="str">
        <f t="shared" si="77"/>
        <v>#ignore</v>
      </c>
      <c r="B694" s="232" t="str">
        <f t="shared" si="78"/>
        <v>15</v>
      </c>
      <c r="C694" s="249" t="str">
        <f t="shared" si="79"/>
        <v>15___ddmmmyy_UKy_TWMF_rep-media-yh</v>
      </c>
      <c r="D694" s="233"/>
      <c r="E694" s="233"/>
      <c r="F694" s="257">
        <f t="shared" si="84"/>
        <v>0</v>
      </c>
      <c r="G694" s="234"/>
      <c r="H694" s="220" t="s">
        <v>250</v>
      </c>
      <c r="J694" s="234"/>
      <c r="K694" s="220" t="s">
        <v>250</v>
      </c>
      <c r="M694" s="235"/>
      <c r="N694" s="220" t="s">
        <v>250</v>
      </c>
      <c r="P694" s="236"/>
      <c r="Q694" s="220" t="s">
        <v>250</v>
      </c>
      <c r="S694" s="237"/>
      <c r="T694" s="220" t="s">
        <v>250</v>
      </c>
      <c r="V694" s="258">
        <f t="shared" si="80"/>
        <v>0</v>
      </c>
      <c r="W694" s="259">
        <f t="shared" si="85"/>
        <v>0</v>
      </c>
      <c r="X694" s="259" t="e">
        <f t="shared" si="81"/>
        <v>#DIV/0!</v>
      </c>
      <c r="Y694" s="259" t="e">
        <f t="shared" si="82"/>
        <v>#DIV/0!</v>
      </c>
      <c r="Z694" s="259" t="e">
        <f t="shared" si="83"/>
        <v>#DIV/0!</v>
      </c>
    </row>
    <row r="695" spans="1:26" s="220" customFormat="1">
      <c r="A695" s="75" t="str">
        <f t="shared" si="77"/>
        <v>#ignore</v>
      </c>
      <c r="B695" s="232" t="str">
        <f t="shared" si="78"/>
        <v>16</v>
      </c>
      <c r="C695" s="249" t="str">
        <f t="shared" si="79"/>
        <v>16___ddmmmyy_UKy_TWMF_rep-media-yh</v>
      </c>
      <c r="D695" s="233"/>
      <c r="E695" s="233"/>
      <c r="F695" s="257">
        <f t="shared" si="84"/>
        <v>0</v>
      </c>
      <c r="G695" s="234"/>
      <c r="H695" s="220" t="s">
        <v>250</v>
      </c>
      <c r="J695" s="234"/>
      <c r="K695" s="220" t="s">
        <v>250</v>
      </c>
      <c r="M695" s="235"/>
      <c r="N695" s="220" t="s">
        <v>250</v>
      </c>
      <c r="P695" s="236"/>
      <c r="Q695" s="220" t="s">
        <v>250</v>
      </c>
      <c r="S695" s="237"/>
      <c r="T695" s="220" t="s">
        <v>250</v>
      </c>
      <c r="V695" s="258">
        <f t="shared" si="80"/>
        <v>0</v>
      </c>
      <c r="W695" s="259">
        <f t="shared" si="85"/>
        <v>0</v>
      </c>
      <c r="X695" s="259" t="e">
        <f t="shared" si="81"/>
        <v>#DIV/0!</v>
      </c>
      <c r="Y695" s="259" t="e">
        <f t="shared" si="82"/>
        <v>#DIV/0!</v>
      </c>
      <c r="Z695" s="259" t="e">
        <f t="shared" si="83"/>
        <v>#DIV/0!</v>
      </c>
    </row>
    <row r="696" spans="1:26" s="220" customFormat="1">
      <c r="A696" s="75" t="str">
        <f t="shared" si="77"/>
        <v>#ignore</v>
      </c>
      <c r="B696" s="232" t="str">
        <f t="shared" si="78"/>
        <v>17</v>
      </c>
      <c r="C696" s="249" t="str">
        <f t="shared" si="79"/>
        <v>17___ddmmmyy_UKy_TWMF_rep-media-yh</v>
      </c>
      <c r="D696" s="233"/>
      <c r="E696" s="233"/>
      <c r="F696" s="257">
        <f t="shared" si="84"/>
        <v>0</v>
      </c>
      <c r="G696" s="234"/>
      <c r="H696" s="220" t="s">
        <v>250</v>
      </c>
      <c r="J696" s="234"/>
      <c r="K696" s="220" t="s">
        <v>250</v>
      </c>
      <c r="M696" s="235"/>
      <c r="N696" s="220" t="s">
        <v>250</v>
      </c>
      <c r="P696" s="236"/>
      <c r="Q696" s="220" t="s">
        <v>250</v>
      </c>
      <c r="S696" s="237"/>
      <c r="T696" s="220" t="s">
        <v>250</v>
      </c>
      <c r="V696" s="258">
        <f t="shared" si="80"/>
        <v>0</v>
      </c>
      <c r="W696" s="259">
        <f t="shared" si="85"/>
        <v>0</v>
      </c>
      <c r="X696" s="259" t="e">
        <f t="shared" si="81"/>
        <v>#DIV/0!</v>
      </c>
      <c r="Y696" s="259" t="e">
        <f t="shared" si="82"/>
        <v>#DIV/0!</v>
      </c>
      <c r="Z696" s="259" t="e">
        <f t="shared" si="83"/>
        <v>#DIV/0!</v>
      </c>
    </row>
    <row r="697" spans="1:26" s="220" customFormat="1">
      <c r="A697" s="75" t="str">
        <f t="shared" si="77"/>
        <v>#ignore</v>
      </c>
      <c r="B697" s="232" t="str">
        <f t="shared" si="78"/>
        <v>18</v>
      </c>
      <c r="C697" s="249" t="str">
        <f t="shared" si="79"/>
        <v>18___ddmmmyy_UKy_TWMF_rep-media-yh</v>
      </c>
      <c r="D697" s="233"/>
      <c r="E697" s="233"/>
      <c r="F697" s="257">
        <f t="shared" si="84"/>
        <v>0</v>
      </c>
      <c r="G697" s="234"/>
      <c r="H697" s="220" t="s">
        <v>250</v>
      </c>
      <c r="J697" s="234"/>
      <c r="K697" s="220" t="s">
        <v>250</v>
      </c>
      <c r="M697" s="235"/>
      <c r="N697" s="220" t="s">
        <v>250</v>
      </c>
      <c r="P697" s="236"/>
      <c r="Q697" s="220" t="s">
        <v>250</v>
      </c>
      <c r="S697" s="237"/>
      <c r="T697" s="220" t="s">
        <v>250</v>
      </c>
      <c r="V697" s="258">
        <f t="shared" si="80"/>
        <v>0</v>
      </c>
      <c r="W697" s="259">
        <f t="shared" si="85"/>
        <v>0</v>
      </c>
      <c r="X697" s="259" t="e">
        <f t="shared" si="81"/>
        <v>#DIV/0!</v>
      </c>
      <c r="Y697" s="259" t="e">
        <f t="shared" si="82"/>
        <v>#DIV/0!</v>
      </c>
      <c r="Z697" s="259" t="e">
        <f t="shared" si="83"/>
        <v>#DIV/0!</v>
      </c>
    </row>
    <row r="698" spans="1:26" s="220" customFormat="1">
      <c r="A698" s="75" t="str">
        <f t="shared" si="77"/>
        <v>#ignore</v>
      </c>
      <c r="B698" s="232" t="str">
        <f t="shared" si="78"/>
        <v>19</v>
      </c>
      <c r="C698" s="249" t="str">
        <f t="shared" si="79"/>
        <v>19___ddmmmyy_UKy_TWMF_rep-media-yh</v>
      </c>
      <c r="D698" s="233"/>
      <c r="E698" s="233"/>
      <c r="F698" s="257">
        <f t="shared" si="84"/>
        <v>0</v>
      </c>
      <c r="G698" s="234"/>
      <c r="H698" s="220" t="s">
        <v>250</v>
      </c>
      <c r="J698" s="234"/>
      <c r="K698" s="220" t="s">
        <v>250</v>
      </c>
      <c r="M698" s="235"/>
      <c r="N698" s="220" t="s">
        <v>250</v>
      </c>
      <c r="P698" s="236"/>
      <c r="Q698" s="220" t="s">
        <v>250</v>
      </c>
      <c r="S698" s="237"/>
      <c r="T698" s="220" t="s">
        <v>250</v>
      </c>
      <c r="V698" s="258">
        <f t="shared" si="80"/>
        <v>0</v>
      </c>
      <c r="W698" s="259">
        <f t="shared" si="85"/>
        <v>0</v>
      </c>
      <c r="X698" s="259" t="e">
        <f t="shared" si="81"/>
        <v>#DIV/0!</v>
      </c>
      <c r="Y698" s="259" t="e">
        <f t="shared" si="82"/>
        <v>#DIV/0!</v>
      </c>
      <c r="Z698" s="259" t="e">
        <f t="shared" si="83"/>
        <v>#DIV/0!</v>
      </c>
    </row>
    <row r="699" spans="1:26" s="220" customFormat="1">
      <c r="A699" s="75" t="str">
        <f t="shared" si="77"/>
        <v>#ignore</v>
      </c>
      <c r="B699" s="232" t="str">
        <f t="shared" si="78"/>
        <v>20</v>
      </c>
      <c r="C699" s="249" t="str">
        <f t="shared" si="79"/>
        <v>20___ddmmmyy_UKy_TWMF_rep-media-yh</v>
      </c>
      <c r="D699" s="233"/>
      <c r="E699" s="233"/>
      <c r="F699" s="257">
        <f t="shared" si="84"/>
        <v>0</v>
      </c>
      <c r="G699" s="234"/>
      <c r="H699" s="220" t="s">
        <v>250</v>
      </c>
      <c r="J699" s="234"/>
      <c r="K699" s="220" t="s">
        <v>250</v>
      </c>
      <c r="M699" s="235"/>
      <c r="N699" s="220" t="s">
        <v>250</v>
      </c>
      <c r="P699" s="236"/>
      <c r="Q699" s="220" t="s">
        <v>250</v>
      </c>
      <c r="S699" s="237"/>
      <c r="T699" s="220" t="s">
        <v>250</v>
      </c>
      <c r="V699" s="258">
        <f t="shared" si="80"/>
        <v>0</v>
      </c>
      <c r="W699" s="259">
        <f t="shared" si="85"/>
        <v>0</v>
      </c>
      <c r="X699" s="259" t="e">
        <f t="shared" si="81"/>
        <v>#DIV/0!</v>
      </c>
      <c r="Y699" s="259" t="e">
        <f t="shared" si="82"/>
        <v>#DIV/0!</v>
      </c>
      <c r="Z699" s="259" t="e">
        <f t="shared" si="83"/>
        <v>#DIV/0!</v>
      </c>
    </row>
    <row r="700" spans="1:26" s="220" customFormat="1">
      <c r="A700" s="75" t="str">
        <f t="shared" si="77"/>
        <v>#ignore</v>
      </c>
      <c r="B700" s="232" t="str">
        <f t="shared" si="78"/>
        <v>21</v>
      </c>
      <c r="C700" s="249" t="str">
        <f t="shared" si="79"/>
        <v>21___ddmmmyy_UKy_TWMF_rep-media-yh</v>
      </c>
      <c r="D700" s="233"/>
      <c r="E700" s="233"/>
      <c r="F700" s="257">
        <f t="shared" si="84"/>
        <v>0</v>
      </c>
      <c r="G700" s="234"/>
      <c r="H700" s="220" t="s">
        <v>250</v>
      </c>
      <c r="J700" s="234"/>
      <c r="K700" s="220" t="s">
        <v>250</v>
      </c>
      <c r="M700" s="235"/>
      <c r="N700" s="220" t="s">
        <v>250</v>
      </c>
      <c r="P700" s="236"/>
      <c r="Q700" s="220" t="s">
        <v>250</v>
      </c>
      <c r="S700" s="237"/>
      <c r="T700" s="220" t="s">
        <v>250</v>
      </c>
      <c r="V700" s="258">
        <f t="shared" si="80"/>
        <v>0</v>
      </c>
      <c r="W700" s="259">
        <f t="shared" si="85"/>
        <v>0</v>
      </c>
      <c r="X700" s="259" t="e">
        <f t="shared" si="81"/>
        <v>#DIV/0!</v>
      </c>
      <c r="Y700" s="259" t="e">
        <f t="shared" si="82"/>
        <v>#DIV/0!</v>
      </c>
      <c r="Z700" s="259" t="e">
        <f t="shared" si="83"/>
        <v>#DIV/0!</v>
      </c>
    </row>
    <row r="701" spans="1:26" s="220" customFormat="1">
      <c r="A701" s="75" t="str">
        <f t="shared" si="77"/>
        <v>#ignore</v>
      </c>
      <c r="B701" s="232" t="str">
        <f t="shared" si="78"/>
        <v>22</v>
      </c>
      <c r="C701" s="249" t="str">
        <f t="shared" si="79"/>
        <v>22___ddmmmyy_UKy_TWMF_rep-media-yh</v>
      </c>
      <c r="D701" s="233"/>
      <c r="E701" s="233"/>
      <c r="F701" s="257">
        <f t="shared" si="84"/>
        <v>0</v>
      </c>
      <c r="G701" s="234"/>
      <c r="H701" s="220" t="s">
        <v>250</v>
      </c>
      <c r="J701" s="234"/>
      <c r="K701" s="220" t="s">
        <v>250</v>
      </c>
      <c r="M701" s="235"/>
      <c r="N701" s="220" t="s">
        <v>250</v>
      </c>
      <c r="P701" s="236"/>
      <c r="Q701" s="220" t="s">
        <v>250</v>
      </c>
      <c r="S701" s="237"/>
      <c r="T701" s="220" t="s">
        <v>250</v>
      </c>
      <c r="V701" s="258">
        <f t="shared" si="80"/>
        <v>0</v>
      </c>
      <c r="W701" s="259">
        <f t="shared" si="85"/>
        <v>0</v>
      </c>
      <c r="X701" s="259" t="e">
        <f t="shared" si="81"/>
        <v>#DIV/0!</v>
      </c>
      <c r="Y701" s="259" t="e">
        <f t="shared" si="82"/>
        <v>#DIV/0!</v>
      </c>
      <c r="Z701" s="259" t="e">
        <f t="shared" si="83"/>
        <v>#DIV/0!</v>
      </c>
    </row>
    <row r="702" spans="1:26" s="220" customFormat="1">
      <c r="A702" s="75" t="str">
        <f t="shared" si="77"/>
        <v>#ignore</v>
      </c>
      <c r="B702" s="232" t="str">
        <f t="shared" si="78"/>
        <v>23</v>
      </c>
      <c r="C702" s="249" t="str">
        <f t="shared" si="79"/>
        <v>23___ddmmmyy_UKy_TWMF_rep-media-yh</v>
      </c>
      <c r="D702" s="233"/>
      <c r="E702" s="233"/>
      <c r="F702" s="257">
        <f t="shared" si="84"/>
        <v>0</v>
      </c>
      <c r="G702" s="234"/>
      <c r="H702" s="220" t="s">
        <v>250</v>
      </c>
      <c r="J702" s="234"/>
      <c r="K702" s="220" t="s">
        <v>250</v>
      </c>
      <c r="M702" s="235"/>
      <c r="N702" s="220" t="s">
        <v>250</v>
      </c>
      <c r="P702" s="236"/>
      <c r="Q702" s="220" t="s">
        <v>250</v>
      </c>
      <c r="S702" s="237"/>
      <c r="T702" s="220" t="s">
        <v>250</v>
      </c>
      <c r="V702" s="258">
        <f t="shared" si="80"/>
        <v>0</v>
      </c>
      <c r="W702" s="259">
        <f t="shared" si="85"/>
        <v>0</v>
      </c>
      <c r="X702" s="259" t="e">
        <f t="shared" si="81"/>
        <v>#DIV/0!</v>
      </c>
      <c r="Y702" s="259" t="e">
        <f t="shared" si="82"/>
        <v>#DIV/0!</v>
      </c>
      <c r="Z702" s="259" t="e">
        <f t="shared" si="83"/>
        <v>#DIV/0!</v>
      </c>
    </row>
    <row r="703" spans="1:26" s="220" customFormat="1">
      <c r="A703" s="75" t="str">
        <f t="shared" si="77"/>
        <v>#ignore</v>
      </c>
      <c r="B703" s="232" t="str">
        <f t="shared" si="78"/>
        <v>24</v>
      </c>
      <c r="C703" s="249" t="str">
        <f t="shared" si="79"/>
        <v>24___ddmmmyy_UKy_TWMF_rep-media-yh</v>
      </c>
      <c r="D703" s="233"/>
      <c r="E703" s="233"/>
      <c r="F703" s="257">
        <f t="shared" si="84"/>
        <v>0</v>
      </c>
      <c r="G703" s="234"/>
      <c r="H703" s="220" t="s">
        <v>250</v>
      </c>
      <c r="J703" s="234"/>
      <c r="K703" s="220" t="s">
        <v>250</v>
      </c>
      <c r="M703" s="235"/>
      <c r="N703" s="220" t="s">
        <v>250</v>
      </c>
      <c r="P703" s="236"/>
      <c r="Q703" s="220" t="s">
        <v>250</v>
      </c>
      <c r="S703" s="237"/>
      <c r="T703" s="220" t="s">
        <v>250</v>
      </c>
      <c r="V703" s="258">
        <f t="shared" si="80"/>
        <v>0</v>
      </c>
      <c r="W703" s="259">
        <f t="shared" si="85"/>
        <v>0</v>
      </c>
      <c r="X703" s="259" t="e">
        <f t="shared" si="81"/>
        <v>#DIV/0!</v>
      </c>
      <c r="Y703" s="259" t="e">
        <f t="shared" si="82"/>
        <v>#DIV/0!</v>
      </c>
      <c r="Z703" s="259" t="e">
        <f t="shared" si="83"/>
        <v>#DIV/0!</v>
      </c>
    </row>
    <row r="704" spans="1:26" s="220" customFormat="1">
      <c r="A704" s="75" t="str">
        <f t="shared" si="77"/>
        <v>#ignore</v>
      </c>
      <c r="B704" s="232" t="str">
        <f t="shared" si="78"/>
        <v>25</v>
      </c>
      <c r="C704" s="249" t="str">
        <f t="shared" si="79"/>
        <v>25___ddmmmyy_UKy_TWMF_rep-media-yh</v>
      </c>
      <c r="D704" s="233"/>
      <c r="E704" s="233"/>
      <c r="F704" s="257">
        <f t="shared" si="84"/>
        <v>0</v>
      </c>
      <c r="G704" s="234"/>
      <c r="H704" s="220" t="s">
        <v>250</v>
      </c>
      <c r="J704" s="234"/>
      <c r="K704" s="220" t="s">
        <v>250</v>
      </c>
      <c r="M704" s="235"/>
      <c r="N704" s="220" t="s">
        <v>250</v>
      </c>
      <c r="P704" s="236"/>
      <c r="Q704" s="220" t="s">
        <v>250</v>
      </c>
      <c r="S704" s="237"/>
      <c r="T704" s="220" t="s">
        <v>250</v>
      </c>
      <c r="V704" s="258">
        <f t="shared" si="80"/>
        <v>0</v>
      </c>
      <c r="W704" s="259">
        <f t="shared" si="85"/>
        <v>0</v>
      </c>
      <c r="X704" s="259" t="e">
        <f t="shared" si="81"/>
        <v>#DIV/0!</v>
      </c>
      <c r="Y704" s="259" t="e">
        <f t="shared" si="82"/>
        <v>#DIV/0!</v>
      </c>
      <c r="Z704" s="259" t="e">
        <f t="shared" si="83"/>
        <v>#DIV/0!</v>
      </c>
    </row>
    <row r="705" spans="1:26" s="220" customFormat="1">
      <c r="A705" s="75" t="str">
        <f t="shared" si="77"/>
        <v>#ignore</v>
      </c>
      <c r="B705" s="232" t="str">
        <f t="shared" si="78"/>
        <v>26</v>
      </c>
      <c r="C705" s="249" t="str">
        <f t="shared" si="79"/>
        <v>26___ddmmmyy_UKy_TWMF_rep-media-yh</v>
      </c>
      <c r="D705" s="233"/>
      <c r="E705" s="233"/>
      <c r="F705" s="257">
        <f t="shared" si="84"/>
        <v>0</v>
      </c>
      <c r="G705" s="234"/>
      <c r="H705" s="220" t="s">
        <v>250</v>
      </c>
      <c r="J705" s="234"/>
      <c r="K705" s="220" t="s">
        <v>250</v>
      </c>
      <c r="M705" s="235"/>
      <c r="N705" s="220" t="s">
        <v>250</v>
      </c>
      <c r="P705" s="236"/>
      <c r="Q705" s="220" t="s">
        <v>250</v>
      </c>
      <c r="S705" s="237"/>
      <c r="T705" s="220" t="s">
        <v>250</v>
      </c>
      <c r="V705" s="258">
        <f t="shared" si="80"/>
        <v>0</v>
      </c>
      <c r="W705" s="259">
        <f t="shared" si="85"/>
        <v>0</v>
      </c>
      <c r="X705" s="259" t="e">
        <f t="shared" si="81"/>
        <v>#DIV/0!</v>
      </c>
      <c r="Y705" s="259" t="e">
        <f t="shared" si="82"/>
        <v>#DIV/0!</v>
      </c>
      <c r="Z705" s="259" t="e">
        <f t="shared" si="83"/>
        <v>#DIV/0!</v>
      </c>
    </row>
    <row r="706" spans="1:26" s="220" customFormat="1">
      <c r="A706" s="75" t="str">
        <f t="shared" si="77"/>
        <v>#ignore</v>
      </c>
      <c r="B706" s="232" t="str">
        <f t="shared" si="78"/>
        <v>27</v>
      </c>
      <c r="C706" s="249" t="str">
        <f t="shared" si="79"/>
        <v>27___ddmmmyy_UKy_TWMF_rep-media-yh</v>
      </c>
      <c r="D706" s="233"/>
      <c r="E706" s="233"/>
      <c r="F706" s="257">
        <f t="shared" si="84"/>
        <v>0</v>
      </c>
      <c r="G706" s="234"/>
      <c r="H706" s="220" t="s">
        <v>250</v>
      </c>
      <c r="J706" s="234"/>
      <c r="K706" s="220" t="s">
        <v>250</v>
      </c>
      <c r="M706" s="235"/>
      <c r="N706" s="220" t="s">
        <v>250</v>
      </c>
      <c r="P706" s="236"/>
      <c r="Q706" s="220" t="s">
        <v>250</v>
      </c>
      <c r="S706" s="237"/>
      <c r="T706" s="220" t="s">
        <v>250</v>
      </c>
      <c r="V706" s="258">
        <f t="shared" si="80"/>
        <v>0</v>
      </c>
      <c r="W706" s="259">
        <f t="shared" si="85"/>
        <v>0</v>
      </c>
      <c r="X706" s="259" t="e">
        <f t="shared" si="81"/>
        <v>#DIV/0!</v>
      </c>
      <c r="Y706" s="259" t="e">
        <f t="shared" si="82"/>
        <v>#DIV/0!</v>
      </c>
      <c r="Z706" s="259" t="e">
        <f t="shared" si="83"/>
        <v>#DIV/0!</v>
      </c>
    </row>
    <row r="707" spans="1:26" s="220" customFormat="1">
      <c r="A707" s="75" t="str">
        <f t="shared" si="77"/>
        <v>#ignore</v>
      </c>
      <c r="B707" s="232" t="str">
        <f t="shared" si="78"/>
        <v>28</v>
      </c>
      <c r="C707" s="249" t="str">
        <f t="shared" si="79"/>
        <v>28___ddmmmyy_UKy_TWMF_rep-media-yh</v>
      </c>
      <c r="D707" s="233"/>
      <c r="E707" s="233"/>
      <c r="F707" s="257">
        <f t="shared" si="84"/>
        <v>0</v>
      </c>
      <c r="G707" s="234"/>
      <c r="H707" s="220" t="s">
        <v>250</v>
      </c>
      <c r="J707" s="234"/>
      <c r="K707" s="220" t="s">
        <v>250</v>
      </c>
      <c r="M707" s="235"/>
      <c r="N707" s="220" t="s">
        <v>250</v>
      </c>
      <c r="P707" s="236"/>
      <c r="Q707" s="220" t="s">
        <v>250</v>
      </c>
      <c r="S707" s="237"/>
      <c r="T707" s="220" t="s">
        <v>250</v>
      </c>
      <c r="V707" s="258">
        <f t="shared" si="80"/>
        <v>0</v>
      </c>
      <c r="W707" s="259">
        <f t="shared" si="85"/>
        <v>0</v>
      </c>
      <c r="X707" s="259" t="e">
        <f t="shared" si="81"/>
        <v>#DIV/0!</v>
      </c>
      <c r="Y707" s="259" t="e">
        <f t="shared" si="82"/>
        <v>#DIV/0!</v>
      </c>
      <c r="Z707" s="259" t="e">
        <f t="shared" si="83"/>
        <v>#DIV/0!</v>
      </c>
    </row>
    <row r="708" spans="1:26" s="220" customFormat="1">
      <c r="A708" s="75" t="str">
        <f t="shared" si="77"/>
        <v>#ignore</v>
      </c>
      <c r="B708" s="232" t="str">
        <f t="shared" si="78"/>
        <v>29</v>
      </c>
      <c r="C708" s="249" t="str">
        <f t="shared" si="79"/>
        <v>29___ddmmmyy_UKy_TWMF_rep-media-yh</v>
      </c>
      <c r="D708" s="233"/>
      <c r="E708" s="233"/>
      <c r="F708" s="257">
        <f t="shared" si="84"/>
        <v>0</v>
      </c>
      <c r="G708" s="234"/>
      <c r="H708" s="220" t="s">
        <v>250</v>
      </c>
      <c r="J708" s="234"/>
      <c r="K708" s="220" t="s">
        <v>250</v>
      </c>
      <c r="M708" s="235"/>
      <c r="N708" s="220" t="s">
        <v>250</v>
      </c>
      <c r="P708" s="236"/>
      <c r="Q708" s="220" t="s">
        <v>250</v>
      </c>
      <c r="S708" s="237"/>
      <c r="T708" s="220" t="s">
        <v>250</v>
      </c>
      <c r="V708" s="258">
        <f t="shared" si="80"/>
        <v>0</v>
      </c>
      <c r="W708" s="259">
        <f t="shared" si="85"/>
        <v>0</v>
      </c>
      <c r="X708" s="259" t="e">
        <f t="shared" si="81"/>
        <v>#DIV/0!</v>
      </c>
      <c r="Y708" s="259" t="e">
        <f t="shared" si="82"/>
        <v>#DIV/0!</v>
      </c>
      <c r="Z708" s="259" t="e">
        <f t="shared" si="83"/>
        <v>#DIV/0!</v>
      </c>
    </row>
    <row r="709" spans="1:26" s="220" customFormat="1">
      <c r="A709" s="75" t="str">
        <f t="shared" si="77"/>
        <v>#ignore</v>
      </c>
      <c r="B709" s="232" t="str">
        <f t="shared" si="78"/>
        <v>30</v>
      </c>
      <c r="C709" s="249" t="str">
        <f t="shared" si="79"/>
        <v>30___ddmmmyy_UKy_TWMF_rep-media-yh</v>
      </c>
      <c r="D709" s="233"/>
      <c r="E709" s="233"/>
      <c r="F709" s="257">
        <f t="shared" si="84"/>
        <v>0</v>
      </c>
      <c r="G709" s="234"/>
      <c r="H709" s="220" t="s">
        <v>250</v>
      </c>
      <c r="J709" s="234"/>
      <c r="K709" s="220" t="s">
        <v>250</v>
      </c>
      <c r="M709" s="235"/>
      <c r="N709" s="220" t="s">
        <v>250</v>
      </c>
      <c r="P709" s="236"/>
      <c r="Q709" s="220" t="s">
        <v>250</v>
      </c>
      <c r="S709" s="237"/>
      <c r="T709" s="220" t="s">
        <v>250</v>
      </c>
      <c r="V709" s="258">
        <f t="shared" si="80"/>
        <v>0</v>
      </c>
      <c r="W709" s="259">
        <f t="shared" si="85"/>
        <v>0</v>
      </c>
      <c r="X709" s="259" t="e">
        <f t="shared" si="81"/>
        <v>#DIV/0!</v>
      </c>
      <c r="Y709" s="259" t="e">
        <f t="shared" si="82"/>
        <v>#DIV/0!</v>
      </c>
      <c r="Z709" s="259" t="e">
        <f t="shared" si="83"/>
        <v>#DIV/0!</v>
      </c>
    </row>
    <row r="710" spans="1:26" s="220" customFormat="1">
      <c r="A710" s="75" t="str">
        <f t="shared" si="77"/>
        <v>#ignore</v>
      </c>
      <c r="B710" s="232" t="str">
        <f t="shared" si="78"/>
        <v>31</v>
      </c>
      <c r="C710" s="249" t="str">
        <f t="shared" si="79"/>
        <v>31___ddmmmyy_UKy_TWMF_rep-media-yh</v>
      </c>
      <c r="D710" s="233"/>
      <c r="E710" s="233"/>
      <c r="F710" s="257">
        <f t="shared" si="84"/>
        <v>0</v>
      </c>
      <c r="G710" s="234"/>
      <c r="H710" s="220" t="s">
        <v>250</v>
      </c>
      <c r="J710" s="234"/>
      <c r="K710" s="220" t="s">
        <v>250</v>
      </c>
      <c r="M710" s="235"/>
      <c r="N710" s="220" t="s">
        <v>250</v>
      </c>
      <c r="P710" s="236"/>
      <c r="Q710" s="220" t="s">
        <v>250</v>
      </c>
      <c r="S710" s="237"/>
      <c r="T710" s="220" t="s">
        <v>250</v>
      </c>
      <c r="V710" s="258">
        <f t="shared" si="80"/>
        <v>0</v>
      </c>
      <c r="W710" s="259">
        <f t="shared" si="85"/>
        <v>0</v>
      </c>
      <c r="X710" s="259" t="e">
        <f t="shared" si="81"/>
        <v>#DIV/0!</v>
      </c>
      <c r="Y710" s="259" t="e">
        <f t="shared" si="82"/>
        <v>#DIV/0!</v>
      </c>
      <c r="Z710" s="259" t="e">
        <f t="shared" si="83"/>
        <v>#DIV/0!</v>
      </c>
    </row>
    <row r="711" spans="1:26" s="220" customFormat="1">
      <c r="A711" s="75" t="str">
        <f t="shared" si="77"/>
        <v>#ignore</v>
      </c>
      <c r="B711" s="232" t="str">
        <f t="shared" si="78"/>
        <v>32</v>
      </c>
      <c r="C711" s="249" t="str">
        <f t="shared" si="79"/>
        <v>32___ddmmmyy_UKy_TWMF_rep-media-yh</v>
      </c>
      <c r="D711" s="233"/>
      <c r="E711" s="233"/>
      <c r="F711" s="257">
        <f t="shared" si="84"/>
        <v>0</v>
      </c>
      <c r="G711" s="234"/>
      <c r="H711" s="220" t="s">
        <v>250</v>
      </c>
      <c r="J711" s="234"/>
      <c r="K711" s="220" t="s">
        <v>250</v>
      </c>
      <c r="M711" s="235"/>
      <c r="N711" s="220" t="s">
        <v>250</v>
      </c>
      <c r="P711" s="236"/>
      <c r="Q711" s="220" t="s">
        <v>250</v>
      </c>
      <c r="S711" s="237"/>
      <c r="T711" s="220" t="s">
        <v>250</v>
      </c>
      <c r="V711" s="258">
        <f t="shared" si="80"/>
        <v>0</v>
      </c>
      <c r="W711" s="259">
        <f t="shared" si="85"/>
        <v>0</v>
      </c>
      <c r="X711" s="259" t="e">
        <f t="shared" si="81"/>
        <v>#DIV/0!</v>
      </c>
      <c r="Y711" s="259" t="e">
        <f t="shared" si="82"/>
        <v>#DIV/0!</v>
      </c>
      <c r="Z711" s="259" t="e">
        <f t="shared" si="83"/>
        <v>#DIV/0!</v>
      </c>
    </row>
    <row r="712" spans="1:26" s="220" customFormat="1">
      <c r="C712" s="238"/>
      <c r="F712" s="221"/>
      <c r="G712" s="221"/>
      <c r="H712" s="221"/>
      <c r="I712" s="221"/>
      <c r="J712" s="221"/>
      <c r="K712" s="221"/>
      <c r="L712" s="221"/>
      <c r="M712" s="221"/>
    </row>
    <row r="713" spans="1:26" s="220" customFormat="1">
      <c r="B713" s="239" t="s">
        <v>57</v>
      </c>
      <c r="G713" s="221"/>
      <c r="H713" s="221"/>
      <c r="I713" s="221"/>
      <c r="J713" s="221"/>
    </row>
    <row r="714" spans="1:26" s="220" customFormat="1">
      <c r="B714" s="239"/>
      <c r="D714" s="240"/>
      <c r="G714" s="221"/>
      <c r="H714" s="221"/>
      <c r="I714" s="221"/>
      <c r="J714" s="221"/>
    </row>
    <row r="715" spans="1:26" s="220" customFormat="1" ht="126">
      <c r="A715" s="220" t="s">
        <v>0</v>
      </c>
      <c r="C715" s="221" t="s">
        <v>31</v>
      </c>
      <c r="D715" s="221" t="s">
        <v>504</v>
      </c>
      <c r="E715" s="220" t="s">
        <v>236</v>
      </c>
      <c r="F715" s="261" t="s">
        <v>476</v>
      </c>
      <c r="G715" s="221"/>
      <c r="H715" s="221"/>
      <c r="I715" s="221"/>
      <c r="J715" s="221"/>
    </row>
    <row r="716" spans="1:26" s="220" customFormat="1">
      <c r="A716" s="220" t="s">
        <v>2</v>
      </c>
      <c r="B716" s="221" t="s">
        <v>26</v>
      </c>
      <c r="C716" s="231" t="s">
        <v>32</v>
      </c>
      <c r="D716" s="221" t="s">
        <v>59</v>
      </c>
      <c r="E716" s="220" t="s">
        <v>239</v>
      </c>
      <c r="F716" s="111" t="s">
        <v>477</v>
      </c>
      <c r="G716" s="221"/>
      <c r="H716" s="221"/>
      <c r="I716" s="221"/>
      <c r="J716" s="221"/>
    </row>
    <row r="717" spans="1:26" s="220" customFormat="1">
      <c r="A717" s="220" t="s">
        <v>2</v>
      </c>
      <c r="B717" s="232" t="str">
        <f t="shared" ref="B717:B748" si="86">B152</f>
        <v>01</v>
      </c>
      <c r="C717" s="249" t="str">
        <f t="shared" ref="C717:C748" si="87">C680</f>
        <v>01_PC9_EV_unlbl_Ctl_ddmmmyy_UKy_TWMF_rep1-media-yh</v>
      </c>
      <c r="D717" s="241"/>
      <c r="E717" s="220" t="s">
        <v>250</v>
      </c>
      <c r="G717" s="221"/>
      <c r="H717" s="221"/>
      <c r="I717" s="221"/>
      <c r="J717" s="221"/>
    </row>
    <row r="718" spans="1:26" s="220" customFormat="1">
      <c r="A718" s="220" t="s">
        <v>2</v>
      </c>
      <c r="B718" s="232" t="str">
        <f t="shared" si="86"/>
        <v>02</v>
      </c>
      <c r="C718" s="249" t="str">
        <f t="shared" si="87"/>
        <v>02_PC9_EV_13C6Glc_Ctl_ddmmmyy_UKy_TWMF_rep1-media-yh</v>
      </c>
      <c r="D718" s="241"/>
      <c r="E718" s="220" t="s">
        <v>250</v>
      </c>
      <c r="G718" s="221"/>
      <c r="H718" s="221"/>
      <c r="I718" s="221"/>
      <c r="J718" s="221"/>
    </row>
    <row r="719" spans="1:26" s="220" customFormat="1">
      <c r="A719" s="220" t="s">
        <v>2</v>
      </c>
      <c r="B719" s="232" t="str">
        <f t="shared" si="86"/>
        <v>03</v>
      </c>
      <c r="C719" s="249" t="str">
        <f t="shared" si="87"/>
        <v>03_PC9_EV_13C6Glc_Ctl_ddmmmyy_UKy_TWMF_rep2-media-yh</v>
      </c>
      <c r="D719" s="241"/>
      <c r="E719" s="220" t="s">
        <v>250</v>
      </c>
      <c r="G719" s="221"/>
      <c r="H719" s="221"/>
      <c r="I719" s="221"/>
      <c r="J719" s="221"/>
    </row>
    <row r="720" spans="1:26" s="220" customFormat="1">
      <c r="A720" s="220" t="s">
        <v>2</v>
      </c>
      <c r="B720" s="232" t="str">
        <f t="shared" si="86"/>
        <v>04</v>
      </c>
      <c r="C720" s="249" t="str">
        <f t="shared" si="87"/>
        <v>04_PC9_EV_13C6Glc_Ctl_ddmmmyy_UKy_TWMF_rep3-media-yh</v>
      </c>
      <c r="D720" s="241"/>
      <c r="E720" s="220" t="s">
        <v>250</v>
      </c>
      <c r="G720" s="221"/>
      <c r="H720" s="221"/>
      <c r="I720" s="221"/>
      <c r="J720" s="221"/>
    </row>
    <row r="721" spans="1:10" s="220" customFormat="1">
      <c r="A721" s="220" t="s">
        <v>2</v>
      </c>
      <c r="B721" s="232" t="str">
        <f t="shared" si="86"/>
        <v>05</v>
      </c>
      <c r="C721" s="249" t="str">
        <f t="shared" si="87"/>
        <v>05_PC9_EV_13C6Glc_100ugWGP_ddmmmyy_UKy_TWMF_rep1-media-yh</v>
      </c>
      <c r="D721" s="241"/>
      <c r="E721" s="220" t="s">
        <v>250</v>
      </c>
      <c r="G721" s="221"/>
      <c r="H721" s="221"/>
      <c r="I721" s="221"/>
      <c r="J721" s="221"/>
    </row>
    <row r="722" spans="1:10" s="220" customFormat="1">
      <c r="A722" s="220" t="s">
        <v>2</v>
      </c>
      <c r="B722" s="232" t="str">
        <f t="shared" si="86"/>
        <v>06</v>
      </c>
      <c r="C722" s="249" t="str">
        <f t="shared" si="87"/>
        <v>06_PC9_EV_13C6Glc_100ugWGP_ddmmmyy_UKy_TWMF_rep1-media-yh</v>
      </c>
      <c r="D722" s="235"/>
      <c r="E722" s="220" t="s">
        <v>250</v>
      </c>
      <c r="G722" s="221"/>
      <c r="H722" s="221"/>
      <c r="I722" s="221"/>
      <c r="J722" s="221"/>
    </row>
    <row r="723" spans="1:10" s="220" customFormat="1">
      <c r="A723" s="220" t="s">
        <v>2</v>
      </c>
      <c r="B723" s="232" t="str">
        <f t="shared" si="86"/>
        <v>07</v>
      </c>
      <c r="C723" s="249" t="str">
        <f t="shared" si="87"/>
        <v>07_PC9_EV_13C6Glc_100ugWGP_ddmmmyy_UKy_TWMF_rep2-media-yh</v>
      </c>
      <c r="D723" s="235"/>
      <c r="E723" s="220" t="s">
        <v>250</v>
      </c>
      <c r="G723" s="221"/>
      <c r="H723" s="221"/>
      <c r="I723" s="221"/>
      <c r="J723" s="221"/>
    </row>
    <row r="724" spans="1:10" s="220" customFormat="1">
      <c r="A724" s="220" t="s">
        <v>2</v>
      </c>
      <c r="B724" s="232" t="str">
        <f t="shared" si="86"/>
        <v>08</v>
      </c>
      <c r="C724" s="249" t="str">
        <f t="shared" si="87"/>
        <v>08_PC9_EV_unlbl_100ugWGP_ddmmmyy_UKy_TWMF_rep3-media-yh</v>
      </c>
      <c r="D724" s="235"/>
      <c r="E724" s="220" t="s">
        <v>250</v>
      </c>
      <c r="G724" s="221"/>
      <c r="H724" s="221"/>
      <c r="I724" s="221"/>
      <c r="J724" s="221"/>
    </row>
    <row r="725" spans="1:10" s="220" customFormat="1">
      <c r="A725" s="220" t="s">
        <v>2</v>
      </c>
      <c r="B725" s="232" t="str">
        <f t="shared" si="86"/>
        <v>09</v>
      </c>
      <c r="C725" s="249" t="str">
        <f t="shared" si="87"/>
        <v>09___ddmmmyy_UKy_TWMF_rep-media-yh</v>
      </c>
      <c r="D725" s="235"/>
      <c r="E725" s="220" t="s">
        <v>250</v>
      </c>
      <c r="G725" s="221"/>
      <c r="H725" s="221"/>
      <c r="I725" s="221"/>
      <c r="J725" s="221"/>
    </row>
    <row r="726" spans="1:10" s="220" customFormat="1">
      <c r="A726" s="220" t="s">
        <v>2</v>
      </c>
      <c r="B726" s="232" t="str">
        <f t="shared" si="86"/>
        <v>10</v>
      </c>
      <c r="C726" s="249" t="str">
        <f t="shared" si="87"/>
        <v>10___ddmmmyy_UKy_TWMF_rep-media-yh</v>
      </c>
      <c r="D726" s="235"/>
      <c r="E726" s="220" t="s">
        <v>250</v>
      </c>
      <c r="G726" s="221"/>
      <c r="H726" s="221"/>
      <c r="I726" s="221"/>
      <c r="J726" s="221"/>
    </row>
    <row r="727" spans="1:10" s="220" customFormat="1">
      <c r="A727" s="220" t="s">
        <v>2</v>
      </c>
      <c r="B727" s="232" t="str">
        <f t="shared" si="86"/>
        <v>11</v>
      </c>
      <c r="C727" s="249" t="str">
        <f t="shared" si="87"/>
        <v>11___ddmmmyy_UKy_TWMF_rep-media-yh</v>
      </c>
      <c r="D727" s="235"/>
      <c r="E727" s="220" t="s">
        <v>250</v>
      </c>
      <c r="G727" s="221"/>
      <c r="H727" s="221"/>
      <c r="I727" s="221"/>
      <c r="J727" s="221"/>
    </row>
    <row r="728" spans="1:10" s="220" customFormat="1">
      <c r="A728" s="220" t="s">
        <v>2</v>
      </c>
      <c r="B728" s="232" t="str">
        <f t="shared" si="86"/>
        <v>12</v>
      </c>
      <c r="C728" s="249" t="str">
        <f t="shared" si="87"/>
        <v>12___ddmmmyy_UKy_TWMF_rep-media-yh</v>
      </c>
      <c r="D728" s="235"/>
      <c r="E728" s="220" t="s">
        <v>250</v>
      </c>
      <c r="G728" s="221"/>
      <c r="H728" s="221"/>
      <c r="I728" s="221"/>
      <c r="J728" s="221"/>
    </row>
    <row r="729" spans="1:10" s="220" customFormat="1">
      <c r="A729" s="220" t="s">
        <v>2</v>
      </c>
      <c r="B729" s="232" t="str">
        <f t="shared" si="86"/>
        <v>13</v>
      </c>
      <c r="C729" s="249" t="str">
        <f t="shared" si="87"/>
        <v>13___ddmmmyy_UKy_TWMF_rep-media-yh</v>
      </c>
      <c r="D729" s="235"/>
      <c r="E729" s="220" t="s">
        <v>250</v>
      </c>
      <c r="G729" s="221"/>
      <c r="H729" s="221"/>
      <c r="I729" s="221"/>
      <c r="J729" s="221"/>
    </row>
    <row r="730" spans="1:10" s="220" customFormat="1">
      <c r="A730" s="220" t="s">
        <v>2</v>
      </c>
      <c r="B730" s="232" t="str">
        <f t="shared" si="86"/>
        <v>14</v>
      </c>
      <c r="C730" s="249" t="str">
        <f t="shared" si="87"/>
        <v>14___ddmmmyy_UKy_TWMF_rep-media-yh</v>
      </c>
      <c r="D730" s="235"/>
      <c r="E730" s="220" t="s">
        <v>250</v>
      </c>
      <c r="G730" s="221"/>
      <c r="H730" s="221"/>
      <c r="I730" s="221"/>
      <c r="J730" s="221"/>
    </row>
    <row r="731" spans="1:10" s="220" customFormat="1">
      <c r="A731" s="220" t="s">
        <v>2</v>
      </c>
      <c r="B731" s="232" t="str">
        <f t="shared" si="86"/>
        <v>15</v>
      </c>
      <c r="C731" s="249" t="str">
        <f t="shared" si="87"/>
        <v>15___ddmmmyy_UKy_TWMF_rep-media-yh</v>
      </c>
      <c r="D731" s="235"/>
      <c r="E731" s="220" t="s">
        <v>250</v>
      </c>
      <c r="G731" s="221"/>
      <c r="H731" s="221"/>
      <c r="I731" s="221"/>
      <c r="J731" s="221"/>
    </row>
    <row r="732" spans="1:10" s="220" customFormat="1">
      <c r="A732" s="220" t="s">
        <v>2</v>
      </c>
      <c r="B732" s="232" t="str">
        <f t="shared" si="86"/>
        <v>16</v>
      </c>
      <c r="C732" s="249" t="str">
        <f t="shared" si="87"/>
        <v>16___ddmmmyy_UKy_TWMF_rep-media-yh</v>
      </c>
      <c r="D732" s="235"/>
      <c r="E732" s="220" t="s">
        <v>250</v>
      </c>
      <c r="G732" s="221"/>
      <c r="H732" s="221"/>
      <c r="I732" s="221"/>
      <c r="J732" s="221"/>
    </row>
    <row r="733" spans="1:10" s="220" customFormat="1">
      <c r="A733" s="220" t="s">
        <v>2</v>
      </c>
      <c r="B733" s="232" t="str">
        <f t="shared" si="86"/>
        <v>17</v>
      </c>
      <c r="C733" s="249" t="str">
        <f t="shared" si="87"/>
        <v>17___ddmmmyy_UKy_TWMF_rep-media-yh</v>
      </c>
      <c r="D733" s="235"/>
      <c r="E733" s="220" t="s">
        <v>250</v>
      </c>
      <c r="G733" s="221"/>
      <c r="H733" s="221"/>
      <c r="I733" s="221"/>
      <c r="J733" s="221"/>
    </row>
    <row r="734" spans="1:10" s="220" customFormat="1">
      <c r="A734" s="220" t="s">
        <v>2</v>
      </c>
      <c r="B734" s="232" t="str">
        <f t="shared" si="86"/>
        <v>18</v>
      </c>
      <c r="C734" s="249" t="str">
        <f t="shared" si="87"/>
        <v>18___ddmmmyy_UKy_TWMF_rep-media-yh</v>
      </c>
      <c r="D734" s="235"/>
      <c r="E734" s="220" t="s">
        <v>250</v>
      </c>
    </row>
    <row r="735" spans="1:10">
      <c r="A735" s="220" t="s">
        <v>2</v>
      </c>
      <c r="B735" s="232" t="str">
        <f t="shared" si="86"/>
        <v>19</v>
      </c>
      <c r="C735" s="249" t="str">
        <f t="shared" si="87"/>
        <v>19___ddmmmyy_UKy_TWMF_rep-media-yh</v>
      </c>
      <c r="D735" s="235"/>
      <c r="E735" s="220" t="s">
        <v>250</v>
      </c>
    </row>
    <row r="736" spans="1:10">
      <c r="A736" s="220" t="s">
        <v>2</v>
      </c>
      <c r="B736" s="232" t="str">
        <f t="shared" si="86"/>
        <v>20</v>
      </c>
      <c r="C736" s="249" t="str">
        <f t="shared" si="87"/>
        <v>20___ddmmmyy_UKy_TWMF_rep-media-yh</v>
      </c>
      <c r="D736" s="235"/>
      <c r="E736" s="220" t="s">
        <v>250</v>
      </c>
    </row>
    <row r="737" spans="1:5">
      <c r="A737" s="220" t="s">
        <v>2</v>
      </c>
      <c r="B737" s="232" t="str">
        <f t="shared" si="86"/>
        <v>21</v>
      </c>
      <c r="C737" s="249" t="str">
        <f t="shared" si="87"/>
        <v>21___ddmmmyy_UKy_TWMF_rep-media-yh</v>
      </c>
      <c r="D737" s="115"/>
      <c r="E737" s="220" t="s">
        <v>250</v>
      </c>
    </row>
    <row r="738" spans="1:5">
      <c r="A738" s="220" t="s">
        <v>2</v>
      </c>
      <c r="B738" s="232" t="str">
        <f t="shared" si="86"/>
        <v>22</v>
      </c>
      <c r="C738" s="249" t="str">
        <f t="shared" si="87"/>
        <v>22___ddmmmyy_UKy_TWMF_rep-media-yh</v>
      </c>
      <c r="D738" s="115"/>
      <c r="E738" s="220" t="s">
        <v>250</v>
      </c>
    </row>
    <row r="739" spans="1:5">
      <c r="A739" s="220" t="s">
        <v>2</v>
      </c>
      <c r="B739" s="232" t="str">
        <f t="shared" si="86"/>
        <v>23</v>
      </c>
      <c r="C739" s="249" t="str">
        <f t="shared" si="87"/>
        <v>23___ddmmmyy_UKy_TWMF_rep-media-yh</v>
      </c>
      <c r="D739" s="115"/>
      <c r="E739" s="220" t="s">
        <v>250</v>
      </c>
    </row>
    <row r="740" spans="1:5">
      <c r="A740" s="220" t="s">
        <v>2</v>
      </c>
      <c r="B740" s="232" t="str">
        <f t="shared" si="86"/>
        <v>24</v>
      </c>
      <c r="C740" s="249" t="str">
        <f t="shared" si="87"/>
        <v>24___ddmmmyy_UKy_TWMF_rep-media-yh</v>
      </c>
      <c r="D740" s="115"/>
      <c r="E740" s="220" t="s">
        <v>250</v>
      </c>
    </row>
    <row r="741" spans="1:5">
      <c r="A741" s="220" t="s">
        <v>2</v>
      </c>
      <c r="B741" s="232" t="str">
        <f t="shared" si="86"/>
        <v>25</v>
      </c>
      <c r="C741" s="249" t="str">
        <f t="shared" si="87"/>
        <v>25___ddmmmyy_UKy_TWMF_rep-media-yh</v>
      </c>
      <c r="D741" s="115"/>
      <c r="E741" s="220" t="s">
        <v>250</v>
      </c>
    </row>
    <row r="742" spans="1:5">
      <c r="A742" s="220" t="s">
        <v>2</v>
      </c>
      <c r="B742" s="232" t="str">
        <f t="shared" si="86"/>
        <v>26</v>
      </c>
      <c r="C742" s="249" t="str">
        <f t="shared" si="87"/>
        <v>26___ddmmmyy_UKy_TWMF_rep-media-yh</v>
      </c>
      <c r="D742" s="115"/>
      <c r="E742" s="220" t="s">
        <v>250</v>
      </c>
    </row>
    <row r="743" spans="1:5">
      <c r="A743" s="220" t="s">
        <v>2</v>
      </c>
      <c r="B743" s="232" t="str">
        <f t="shared" si="86"/>
        <v>27</v>
      </c>
      <c r="C743" s="249" t="str">
        <f t="shared" si="87"/>
        <v>27___ddmmmyy_UKy_TWMF_rep-media-yh</v>
      </c>
      <c r="D743" s="115"/>
      <c r="E743" s="220" t="s">
        <v>250</v>
      </c>
    </row>
    <row r="744" spans="1:5">
      <c r="A744" s="220" t="s">
        <v>2</v>
      </c>
      <c r="B744" s="232" t="str">
        <f t="shared" si="86"/>
        <v>28</v>
      </c>
      <c r="C744" s="249" t="str">
        <f t="shared" si="87"/>
        <v>28___ddmmmyy_UKy_TWMF_rep-media-yh</v>
      </c>
      <c r="D744" s="115"/>
      <c r="E744" s="220" t="s">
        <v>250</v>
      </c>
    </row>
    <row r="745" spans="1:5">
      <c r="A745" s="220" t="s">
        <v>2</v>
      </c>
      <c r="B745" s="232" t="str">
        <f t="shared" si="86"/>
        <v>29</v>
      </c>
      <c r="C745" s="249" t="str">
        <f t="shared" si="87"/>
        <v>29___ddmmmyy_UKy_TWMF_rep-media-yh</v>
      </c>
      <c r="D745" s="115"/>
      <c r="E745" s="220" t="s">
        <v>250</v>
      </c>
    </row>
    <row r="746" spans="1:5">
      <c r="A746" s="220" t="s">
        <v>2</v>
      </c>
      <c r="B746" s="232" t="str">
        <f t="shared" si="86"/>
        <v>30</v>
      </c>
      <c r="C746" s="249" t="str">
        <f t="shared" si="87"/>
        <v>30___ddmmmyy_UKy_TWMF_rep-media-yh</v>
      </c>
      <c r="D746" s="115"/>
      <c r="E746" s="220" t="s">
        <v>250</v>
      </c>
    </row>
    <row r="747" spans="1:5">
      <c r="A747" s="220" t="s">
        <v>2</v>
      </c>
      <c r="B747" s="232" t="str">
        <f t="shared" si="86"/>
        <v>31</v>
      </c>
      <c r="C747" s="249" t="str">
        <f t="shared" si="87"/>
        <v>31___ddmmmyy_UKy_TWMF_rep-media-yh</v>
      </c>
      <c r="D747" s="115"/>
      <c r="E747" s="220" t="s">
        <v>250</v>
      </c>
    </row>
    <row r="748" spans="1:5">
      <c r="A748" s="220" t="s">
        <v>2</v>
      </c>
      <c r="B748" s="232" t="str">
        <f t="shared" si="86"/>
        <v>32</v>
      </c>
      <c r="C748" s="249" t="str">
        <f t="shared" si="87"/>
        <v>32___ddmmmyy_UKy_TWMF_rep-media-yh</v>
      </c>
      <c r="D748" s="115"/>
      <c r="E748" s="220" t="s">
        <v>250</v>
      </c>
    </row>
    <row r="750" spans="1:5" s="227" customFormat="1">
      <c r="A750" s="218"/>
      <c r="B750" s="225" t="s">
        <v>442</v>
      </c>
      <c r="C750" s="226" t="str">
        <f>D117</f>
        <v>z</v>
      </c>
    </row>
    <row r="751" spans="1:5" s="220" customFormat="1">
      <c r="B751" s="228" t="s">
        <v>93</v>
      </c>
      <c r="C751" s="229"/>
    </row>
    <row r="752" spans="1:5">
      <c r="B752" s="137" t="s">
        <v>94</v>
      </c>
      <c r="C752" s="115"/>
    </row>
    <row r="753" spans="1:26" s="220" customFormat="1"/>
    <row r="754" spans="1:26">
      <c r="A754" s="84" t="s">
        <v>0</v>
      </c>
      <c r="B754" s="84" t="s">
        <v>19</v>
      </c>
      <c r="C754" s="75" t="s">
        <v>224</v>
      </c>
      <c r="D754" s="75" t="s">
        <v>20</v>
      </c>
      <c r="E754" s="120" t="s">
        <v>231</v>
      </c>
      <c r="F754" s="120" t="s">
        <v>230</v>
      </c>
      <c r="G754" s="116"/>
      <c r="H754" s="116"/>
      <c r="I754" s="116"/>
    </row>
    <row r="755" spans="1:26">
      <c r="A755" s="84"/>
      <c r="B755" s="84" t="s">
        <v>249</v>
      </c>
      <c r="C755" s="120" t="s">
        <v>242</v>
      </c>
      <c r="D755" s="120" t="s">
        <v>232</v>
      </c>
      <c r="E755" s="115"/>
      <c r="F755" s="115"/>
      <c r="G755" s="116"/>
      <c r="H755" s="116"/>
      <c r="I755" s="116"/>
    </row>
    <row r="756" spans="1:26">
      <c r="A756" s="84"/>
      <c r="B756" s="84" t="s">
        <v>250</v>
      </c>
      <c r="C756" s="120" t="s">
        <v>242</v>
      </c>
      <c r="D756" s="120" t="s">
        <v>232</v>
      </c>
      <c r="E756" s="115"/>
      <c r="F756" s="115"/>
      <c r="G756" s="116"/>
      <c r="H756" s="116"/>
      <c r="I756" s="116"/>
    </row>
    <row r="757" spans="1:26">
      <c r="A757" s="84"/>
      <c r="B757" s="84"/>
      <c r="C757" s="120"/>
      <c r="D757" s="120"/>
      <c r="G757" s="116"/>
      <c r="H757" s="116"/>
      <c r="I757" s="116"/>
    </row>
    <row r="758" spans="1:26" s="220" customFormat="1"/>
    <row r="759" spans="1:26" s="220" customFormat="1" ht="29.1" customHeight="1">
      <c r="A759" s="220" t="s">
        <v>0</v>
      </c>
      <c r="B759" s="230"/>
      <c r="C759" s="221" t="s">
        <v>31</v>
      </c>
      <c r="G759" s="165" t="s">
        <v>506</v>
      </c>
      <c r="H759" s="220" t="s">
        <v>236</v>
      </c>
      <c r="I759" s="261" t="s">
        <v>476</v>
      </c>
      <c r="J759" s="165" t="s">
        <v>507</v>
      </c>
      <c r="K759" s="220" t="s">
        <v>236</v>
      </c>
      <c r="L759" s="261" t="s">
        <v>476</v>
      </c>
      <c r="M759" s="165" t="s">
        <v>508</v>
      </c>
      <c r="N759" s="220" t="s">
        <v>236</v>
      </c>
      <c r="O759" s="261" t="s">
        <v>476</v>
      </c>
      <c r="P759" s="165" t="s">
        <v>509</v>
      </c>
      <c r="Q759" s="220" t="s">
        <v>236</v>
      </c>
      <c r="R759" s="261" t="s">
        <v>476</v>
      </c>
      <c r="S759" s="165" t="s">
        <v>510</v>
      </c>
      <c r="T759" s="220" t="s">
        <v>236</v>
      </c>
      <c r="U759" s="261" t="s">
        <v>476</v>
      </c>
    </row>
    <row r="760" spans="1:26" s="220" customFormat="1" ht="36" customHeight="1">
      <c r="A760" s="220" t="s">
        <v>2</v>
      </c>
      <c r="B760" s="221" t="s">
        <v>26</v>
      </c>
      <c r="C760" s="231" t="s">
        <v>32</v>
      </c>
      <c r="D760" s="221" t="s">
        <v>443</v>
      </c>
      <c r="E760" s="221" t="s">
        <v>397</v>
      </c>
      <c r="F760" s="221" t="s">
        <v>398</v>
      </c>
      <c r="G760" s="221" t="s">
        <v>399</v>
      </c>
      <c r="H760" s="220" t="s">
        <v>239</v>
      </c>
      <c r="I760" s="111" t="s">
        <v>477</v>
      </c>
      <c r="J760" s="221" t="s">
        <v>400</v>
      </c>
      <c r="K760" s="220" t="s">
        <v>239</v>
      </c>
      <c r="L760" s="111" t="s">
        <v>477</v>
      </c>
      <c r="M760" s="221" t="s">
        <v>401</v>
      </c>
      <c r="N760" s="220" t="s">
        <v>239</v>
      </c>
      <c r="O760" s="111" t="s">
        <v>477</v>
      </c>
      <c r="P760" s="221" t="s">
        <v>402</v>
      </c>
      <c r="Q760" s="220" t="s">
        <v>239</v>
      </c>
      <c r="R760" s="111" t="s">
        <v>477</v>
      </c>
      <c r="S760" s="221" t="s">
        <v>403</v>
      </c>
      <c r="T760" s="220" t="s">
        <v>239</v>
      </c>
      <c r="U760" s="111" t="s">
        <v>477</v>
      </c>
      <c r="V760" s="221" t="s">
        <v>52</v>
      </c>
      <c r="W760" s="221" t="s">
        <v>92</v>
      </c>
      <c r="X760" s="221" t="s">
        <v>407</v>
      </c>
      <c r="Y760" s="221" t="s">
        <v>405</v>
      </c>
      <c r="Z760" s="221" t="s">
        <v>406</v>
      </c>
    </row>
    <row r="761" spans="1:26" s="220" customFormat="1">
      <c r="A761" s="75" t="str">
        <f t="shared" ref="A761:A792" si="88">IF(A201="#ignore","#ignore","")</f>
        <v/>
      </c>
      <c r="B761" s="232" t="str">
        <f t="shared" ref="B761:B792" si="89">B152</f>
        <v>01</v>
      </c>
      <c r="C761" s="249" t="str">
        <f t="shared" ref="C761:C792" si="90">CONCATENATE(C152,"-media-",C$750,"h")</f>
        <v>01_PC9_EV_unlbl_Ctl_ddmmmyy_UKy_TWMF_rep1-media-zh</v>
      </c>
      <c r="D761" s="233"/>
      <c r="E761" s="233"/>
      <c r="F761" s="257">
        <f>E761-D761</f>
        <v>0</v>
      </c>
      <c r="G761" s="234"/>
      <c r="H761" s="220" t="s">
        <v>250</v>
      </c>
      <c r="J761" s="234"/>
      <c r="K761" s="220" t="s">
        <v>250</v>
      </c>
      <c r="M761" s="235"/>
      <c r="N761" s="220" t="s">
        <v>250</v>
      </c>
      <c r="P761" s="236"/>
      <c r="Q761" s="220" t="s">
        <v>250</v>
      </c>
      <c r="S761" s="237"/>
      <c r="T761" s="220" t="s">
        <v>250</v>
      </c>
      <c r="V761" s="258">
        <f t="shared" ref="V761:V792" si="91">(F761-G761-J761-M761)</f>
        <v>0</v>
      </c>
      <c r="W761" s="259">
        <f>V761/2</f>
        <v>0</v>
      </c>
      <c r="X761" s="259" t="e">
        <f t="shared" ref="X761:X792" si="92">M761/F761</f>
        <v>#DIV/0!</v>
      </c>
      <c r="Y761" s="259" t="e">
        <f t="shared" ref="Y761:Y792" si="93">P761/F761</f>
        <v>#DIV/0!</v>
      </c>
      <c r="Z761" s="259" t="e">
        <f t="shared" ref="Z761:Z792" si="94">S761/F761</f>
        <v>#DIV/0!</v>
      </c>
    </row>
    <row r="762" spans="1:26" s="220" customFormat="1">
      <c r="A762" s="75" t="str">
        <f t="shared" si="88"/>
        <v/>
      </c>
      <c r="B762" s="232" t="str">
        <f t="shared" si="89"/>
        <v>02</v>
      </c>
      <c r="C762" s="249" t="str">
        <f t="shared" si="90"/>
        <v>02_PC9_EV_13C6Glc_Ctl_ddmmmyy_UKy_TWMF_rep1-media-zh</v>
      </c>
      <c r="D762" s="233"/>
      <c r="E762" s="233"/>
      <c r="F762" s="257">
        <f t="shared" ref="F762:F792" si="95">E762-D762</f>
        <v>0</v>
      </c>
      <c r="G762" s="234"/>
      <c r="H762" s="220" t="s">
        <v>250</v>
      </c>
      <c r="J762" s="234"/>
      <c r="K762" s="220" t="s">
        <v>250</v>
      </c>
      <c r="M762" s="235"/>
      <c r="N762" s="220" t="s">
        <v>250</v>
      </c>
      <c r="P762" s="236"/>
      <c r="Q762" s="220" t="s">
        <v>250</v>
      </c>
      <c r="S762" s="237"/>
      <c r="T762" s="220" t="s">
        <v>250</v>
      </c>
      <c r="V762" s="258">
        <f t="shared" si="91"/>
        <v>0</v>
      </c>
      <c r="W762" s="259">
        <f t="shared" ref="W762:W792" si="96">V762/2</f>
        <v>0</v>
      </c>
      <c r="X762" s="259" t="e">
        <f t="shared" si="92"/>
        <v>#DIV/0!</v>
      </c>
      <c r="Y762" s="259" t="e">
        <f t="shared" si="93"/>
        <v>#DIV/0!</v>
      </c>
      <c r="Z762" s="259" t="e">
        <f t="shared" si="94"/>
        <v>#DIV/0!</v>
      </c>
    </row>
    <row r="763" spans="1:26" s="220" customFormat="1">
      <c r="A763" s="75" t="str">
        <f t="shared" si="88"/>
        <v/>
      </c>
      <c r="B763" s="232" t="str">
        <f t="shared" si="89"/>
        <v>03</v>
      </c>
      <c r="C763" s="249" t="str">
        <f t="shared" si="90"/>
        <v>03_PC9_EV_13C6Glc_Ctl_ddmmmyy_UKy_TWMF_rep2-media-zh</v>
      </c>
      <c r="D763" s="233"/>
      <c r="E763" s="233"/>
      <c r="F763" s="257">
        <f t="shared" si="95"/>
        <v>0</v>
      </c>
      <c r="G763" s="234"/>
      <c r="H763" s="220" t="s">
        <v>250</v>
      </c>
      <c r="J763" s="234"/>
      <c r="K763" s="220" t="s">
        <v>250</v>
      </c>
      <c r="M763" s="235"/>
      <c r="N763" s="220" t="s">
        <v>250</v>
      </c>
      <c r="P763" s="236"/>
      <c r="Q763" s="220" t="s">
        <v>250</v>
      </c>
      <c r="S763" s="237"/>
      <c r="T763" s="220" t="s">
        <v>250</v>
      </c>
      <c r="V763" s="258">
        <f t="shared" si="91"/>
        <v>0</v>
      </c>
      <c r="W763" s="259">
        <f t="shared" si="96"/>
        <v>0</v>
      </c>
      <c r="X763" s="259" t="e">
        <f t="shared" si="92"/>
        <v>#DIV/0!</v>
      </c>
      <c r="Y763" s="259" t="e">
        <f t="shared" si="93"/>
        <v>#DIV/0!</v>
      </c>
      <c r="Z763" s="259" t="e">
        <f t="shared" si="94"/>
        <v>#DIV/0!</v>
      </c>
    </row>
    <row r="764" spans="1:26" s="220" customFormat="1">
      <c r="A764" s="75" t="str">
        <f t="shared" si="88"/>
        <v/>
      </c>
      <c r="B764" s="232" t="str">
        <f t="shared" si="89"/>
        <v>04</v>
      </c>
      <c r="C764" s="249" t="str">
        <f t="shared" si="90"/>
        <v>04_PC9_EV_13C6Glc_Ctl_ddmmmyy_UKy_TWMF_rep3-media-zh</v>
      </c>
      <c r="D764" s="233"/>
      <c r="E764" s="233"/>
      <c r="F764" s="257">
        <f t="shared" si="95"/>
        <v>0</v>
      </c>
      <c r="G764" s="234"/>
      <c r="H764" s="220" t="s">
        <v>250</v>
      </c>
      <c r="J764" s="234"/>
      <c r="K764" s="220" t="s">
        <v>250</v>
      </c>
      <c r="M764" s="235"/>
      <c r="N764" s="220" t="s">
        <v>250</v>
      </c>
      <c r="P764" s="236"/>
      <c r="Q764" s="220" t="s">
        <v>250</v>
      </c>
      <c r="S764" s="237"/>
      <c r="T764" s="220" t="s">
        <v>250</v>
      </c>
      <c r="V764" s="258">
        <f t="shared" si="91"/>
        <v>0</v>
      </c>
      <c r="W764" s="259">
        <f t="shared" si="96"/>
        <v>0</v>
      </c>
      <c r="X764" s="259" t="e">
        <f t="shared" si="92"/>
        <v>#DIV/0!</v>
      </c>
      <c r="Y764" s="259" t="e">
        <f t="shared" si="93"/>
        <v>#DIV/0!</v>
      </c>
      <c r="Z764" s="259" t="e">
        <f t="shared" si="94"/>
        <v>#DIV/0!</v>
      </c>
    </row>
    <row r="765" spans="1:26" s="220" customFormat="1">
      <c r="A765" s="75" t="str">
        <f t="shared" si="88"/>
        <v/>
      </c>
      <c r="B765" s="232" t="str">
        <f t="shared" si="89"/>
        <v>05</v>
      </c>
      <c r="C765" s="249" t="str">
        <f t="shared" si="90"/>
        <v>05_PC9_EV_13C6Glc_100ugWGP_ddmmmyy_UKy_TWMF_rep1-media-zh</v>
      </c>
      <c r="D765" s="233"/>
      <c r="E765" s="233"/>
      <c r="F765" s="257">
        <f t="shared" si="95"/>
        <v>0</v>
      </c>
      <c r="G765" s="234"/>
      <c r="H765" s="220" t="s">
        <v>250</v>
      </c>
      <c r="J765" s="234"/>
      <c r="K765" s="220" t="s">
        <v>250</v>
      </c>
      <c r="M765" s="235"/>
      <c r="N765" s="220" t="s">
        <v>250</v>
      </c>
      <c r="P765" s="236"/>
      <c r="Q765" s="220" t="s">
        <v>250</v>
      </c>
      <c r="S765" s="237"/>
      <c r="T765" s="220" t="s">
        <v>250</v>
      </c>
      <c r="V765" s="258">
        <f t="shared" si="91"/>
        <v>0</v>
      </c>
      <c r="W765" s="259">
        <f t="shared" si="96"/>
        <v>0</v>
      </c>
      <c r="X765" s="259" t="e">
        <f t="shared" si="92"/>
        <v>#DIV/0!</v>
      </c>
      <c r="Y765" s="259" t="e">
        <f t="shared" si="93"/>
        <v>#DIV/0!</v>
      </c>
      <c r="Z765" s="259" t="e">
        <f t="shared" si="94"/>
        <v>#DIV/0!</v>
      </c>
    </row>
    <row r="766" spans="1:26" s="220" customFormat="1">
      <c r="A766" s="75" t="str">
        <f t="shared" si="88"/>
        <v/>
      </c>
      <c r="B766" s="232" t="str">
        <f t="shared" si="89"/>
        <v>06</v>
      </c>
      <c r="C766" s="249" t="str">
        <f t="shared" si="90"/>
        <v>06_PC9_EV_13C6Glc_100ugWGP_ddmmmyy_UKy_TWMF_rep1-media-zh</v>
      </c>
      <c r="D766" s="233"/>
      <c r="E766" s="233"/>
      <c r="F766" s="257">
        <f t="shared" si="95"/>
        <v>0</v>
      </c>
      <c r="G766" s="234"/>
      <c r="H766" s="220" t="s">
        <v>250</v>
      </c>
      <c r="J766" s="234"/>
      <c r="K766" s="220" t="s">
        <v>250</v>
      </c>
      <c r="M766" s="235"/>
      <c r="N766" s="220" t="s">
        <v>250</v>
      </c>
      <c r="P766" s="236"/>
      <c r="Q766" s="220" t="s">
        <v>250</v>
      </c>
      <c r="S766" s="237"/>
      <c r="T766" s="220" t="s">
        <v>250</v>
      </c>
      <c r="V766" s="258">
        <f t="shared" si="91"/>
        <v>0</v>
      </c>
      <c r="W766" s="259">
        <f t="shared" si="96"/>
        <v>0</v>
      </c>
      <c r="X766" s="259" t="e">
        <f t="shared" si="92"/>
        <v>#DIV/0!</v>
      </c>
      <c r="Y766" s="259" t="e">
        <f t="shared" si="93"/>
        <v>#DIV/0!</v>
      </c>
      <c r="Z766" s="259" t="e">
        <f t="shared" si="94"/>
        <v>#DIV/0!</v>
      </c>
    </row>
    <row r="767" spans="1:26" s="220" customFormat="1">
      <c r="A767" s="75" t="str">
        <f t="shared" si="88"/>
        <v/>
      </c>
      <c r="B767" s="232" t="str">
        <f t="shared" si="89"/>
        <v>07</v>
      </c>
      <c r="C767" s="249" t="str">
        <f t="shared" si="90"/>
        <v>07_PC9_EV_13C6Glc_100ugWGP_ddmmmyy_UKy_TWMF_rep2-media-zh</v>
      </c>
      <c r="D767" s="233"/>
      <c r="E767" s="233"/>
      <c r="F767" s="257">
        <f t="shared" si="95"/>
        <v>0</v>
      </c>
      <c r="G767" s="234"/>
      <c r="H767" s="220" t="s">
        <v>250</v>
      </c>
      <c r="J767" s="234"/>
      <c r="K767" s="220" t="s">
        <v>250</v>
      </c>
      <c r="M767" s="235"/>
      <c r="N767" s="220" t="s">
        <v>250</v>
      </c>
      <c r="P767" s="236"/>
      <c r="Q767" s="220" t="s">
        <v>250</v>
      </c>
      <c r="S767" s="237"/>
      <c r="T767" s="220" t="s">
        <v>250</v>
      </c>
      <c r="V767" s="258">
        <f t="shared" si="91"/>
        <v>0</v>
      </c>
      <c r="W767" s="259">
        <f t="shared" si="96"/>
        <v>0</v>
      </c>
      <c r="X767" s="259" t="e">
        <f t="shared" si="92"/>
        <v>#DIV/0!</v>
      </c>
      <c r="Y767" s="259" t="e">
        <f t="shared" si="93"/>
        <v>#DIV/0!</v>
      </c>
      <c r="Z767" s="259" t="e">
        <f t="shared" si="94"/>
        <v>#DIV/0!</v>
      </c>
    </row>
    <row r="768" spans="1:26" s="220" customFormat="1">
      <c r="A768" s="75" t="str">
        <f t="shared" si="88"/>
        <v/>
      </c>
      <c r="B768" s="232" t="str">
        <f t="shared" si="89"/>
        <v>08</v>
      </c>
      <c r="C768" s="249" t="str">
        <f t="shared" si="90"/>
        <v>08_PC9_EV_unlbl_100ugWGP_ddmmmyy_UKy_TWMF_rep3-media-zh</v>
      </c>
      <c r="D768" s="233"/>
      <c r="E768" s="233"/>
      <c r="F768" s="257">
        <f t="shared" si="95"/>
        <v>0</v>
      </c>
      <c r="G768" s="234"/>
      <c r="H768" s="220" t="s">
        <v>250</v>
      </c>
      <c r="J768" s="234"/>
      <c r="K768" s="220" t="s">
        <v>250</v>
      </c>
      <c r="M768" s="235"/>
      <c r="N768" s="220" t="s">
        <v>250</v>
      </c>
      <c r="P768" s="236"/>
      <c r="Q768" s="220" t="s">
        <v>250</v>
      </c>
      <c r="S768" s="237"/>
      <c r="T768" s="220" t="s">
        <v>250</v>
      </c>
      <c r="V768" s="258">
        <f t="shared" si="91"/>
        <v>0</v>
      </c>
      <c r="W768" s="259">
        <f t="shared" si="96"/>
        <v>0</v>
      </c>
      <c r="X768" s="259" t="e">
        <f t="shared" si="92"/>
        <v>#DIV/0!</v>
      </c>
      <c r="Y768" s="259" t="e">
        <f t="shared" si="93"/>
        <v>#DIV/0!</v>
      </c>
      <c r="Z768" s="259" t="e">
        <f t="shared" si="94"/>
        <v>#DIV/0!</v>
      </c>
    </row>
    <row r="769" spans="1:26" s="220" customFormat="1">
      <c r="A769" s="75" t="str">
        <f t="shared" si="88"/>
        <v>#ignore</v>
      </c>
      <c r="B769" s="232" t="str">
        <f t="shared" si="89"/>
        <v>09</v>
      </c>
      <c r="C769" s="249" t="str">
        <f t="shared" si="90"/>
        <v>09___ddmmmyy_UKy_TWMF_rep-media-zh</v>
      </c>
      <c r="D769" s="233"/>
      <c r="E769" s="233"/>
      <c r="F769" s="257">
        <f t="shared" si="95"/>
        <v>0</v>
      </c>
      <c r="G769" s="234"/>
      <c r="H769" s="220" t="s">
        <v>250</v>
      </c>
      <c r="J769" s="234"/>
      <c r="K769" s="220" t="s">
        <v>250</v>
      </c>
      <c r="M769" s="235"/>
      <c r="N769" s="220" t="s">
        <v>250</v>
      </c>
      <c r="P769" s="236"/>
      <c r="Q769" s="220" t="s">
        <v>250</v>
      </c>
      <c r="S769" s="237"/>
      <c r="T769" s="220" t="s">
        <v>250</v>
      </c>
      <c r="V769" s="258">
        <f t="shared" si="91"/>
        <v>0</v>
      </c>
      <c r="W769" s="259">
        <f t="shared" si="96"/>
        <v>0</v>
      </c>
      <c r="X769" s="259" t="e">
        <f t="shared" si="92"/>
        <v>#DIV/0!</v>
      </c>
      <c r="Y769" s="259" t="e">
        <f t="shared" si="93"/>
        <v>#DIV/0!</v>
      </c>
      <c r="Z769" s="259" t="e">
        <f t="shared" si="94"/>
        <v>#DIV/0!</v>
      </c>
    </row>
    <row r="770" spans="1:26" s="220" customFormat="1">
      <c r="A770" s="75" t="str">
        <f t="shared" si="88"/>
        <v>#ignore</v>
      </c>
      <c r="B770" s="232" t="str">
        <f t="shared" si="89"/>
        <v>10</v>
      </c>
      <c r="C770" s="249" t="str">
        <f t="shared" si="90"/>
        <v>10___ddmmmyy_UKy_TWMF_rep-media-zh</v>
      </c>
      <c r="D770" s="233"/>
      <c r="E770" s="233"/>
      <c r="F770" s="257">
        <f t="shared" si="95"/>
        <v>0</v>
      </c>
      <c r="G770" s="234"/>
      <c r="H770" s="220" t="s">
        <v>250</v>
      </c>
      <c r="J770" s="234"/>
      <c r="K770" s="220" t="s">
        <v>250</v>
      </c>
      <c r="M770" s="235"/>
      <c r="N770" s="220" t="s">
        <v>250</v>
      </c>
      <c r="P770" s="236"/>
      <c r="Q770" s="220" t="s">
        <v>250</v>
      </c>
      <c r="S770" s="237"/>
      <c r="T770" s="220" t="s">
        <v>250</v>
      </c>
      <c r="V770" s="258">
        <f t="shared" si="91"/>
        <v>0</v>
      </c>
      <c r="W770" s="259">
        <f t="shared" si="96"/>
        <v>0</v>
      </c>
      <c r="X770" s="259" t="e">
        <f t="shared" si="92"/>
        <v>#DIV/0!</v>
      </c>
      <c r="Y770" s="259" t="e">
        <f t="shared" si="93"/>
        <v>#DIV/0!</v>
      </c>
      <c r="Z770" s="259" t="e">
        <f t="shared" si="94"/>
        <v>#DIV/0!</v>
      </c>
    </row>
    <row r="771" spans="1:26" s="220" customFormat="1">
      <c r="A771" s="75" t="str">
        <f t="shared" si="88"/>
        <v>#ignore</v>
      </c>
      <c r="B771" s="232" t="str">
        <f t="shared" si="89"/>
        <v>11</v>
      </c>
      <c r="C771" s="249" t="str">
        <f t="shared" si="90"/>
        <v>11___ddmmmyy_UKy_TWMF_rep-media-zh</v>
      </c>
      <c r="D771" s="233"/>
      <c r="E771" s="233"/>
      <c r="F771" s="257">
        <f t="shared" si="95"/>
        <v>0</v>
      </c>
      <c r="G771" s="234"/>
      <c r="H771" s="220" t="s">
        <v>250</v>
      </c>
      <c r="J771" s="234"/>
      <c r="K771" s="220" t="s">
        <v>250</v>
      </c>
      <c r="M771" s="235"/>
      <c r="N771" s="220" t="s">
        <v>250</v>
      </c>
      <c r="P771" s="236"/>
      <c r="Q771" s="220" t="s">
        <v>250</v>
      </c>
      <c r="S771" s="237"/>
      <c r="T771" s="220" t="s">
        <v>250</v>
      </c>
      <c r="V771" s="258">
        <f t="shared" si="91"/>
        <v>0</v>
      </c>
      <c r="W771" s="259">
        <f t="shared" si="96"/>
        <v>0</v>
      </c>
      <c r="X771" s="259" t="e">
        <f t="shared" si="92"/>
        <v>#DIV/0!</v>
      </c>
      <c r="Y771" s="259" t="e">
        <f t="shared" si="93"/>
        <v>#DIV/0!</v>
      </c>
      <c r="Z771" s="259" t="e">
        <f t="shared" si="94"/>
        <v>#DIV/0!</v>
      </c>
    </row>
    <row r="772" spans="1:26" s="220" customFormat="1">
      <c r="A772" s="75" t="str">
        <f t="shared" si="88"/>
        <v>#ignore</v>
      </c>
      <c r="B772" s="232" t="str">
        <f t="shared" si="89"/>
        <v>12</v>
      </c>
      <c r="C772" s="249" t="str">
        <f t="shared" si="90"/>
        <v>12___ddmmmyy_UKy_TWMF_rep-media-zh</v>
      </c>
      <c r="D772" s="233"/>
      <c r="E772" s="233"/>
      <c r="F772" s="257">
        <f t="shared" si="95"/>
        <v>0</v>
      </c>
      <c r="G772" s="234"/>
      <c r="H772" s="220" t="s">
        <v>250</v>
      </c>
      <c r="J772" s="234"/>
      <c r="K772" s="220" t="s">
        <v>250</v>
      </c>
      <c r="M772" s="235"/>
      <c r="N772" s="220" t="s">
        <v>250</v>
      </c>
      <c r="P772" s="236"/>
      <c r="Q772" s="220" t="s">
        <v>250</v>
      </c>
      <c r="S772" s="237"/>
      <c r="T772" s="220" t="s">
        <v>250</v>
      </c>
      <c r="V772" s="258">
        <f t="shared" si="91"/>
        <v>0</v>
      </c>
      <c r="W772" s="259">
        <f t="shared" si="96"/>
        <v>0</v>
      </c>
      <c r="X772" s="259" t="e">
        <f t="shared" si="92"/>
        <v>#DIV/0!</v>
      </c>
      <c r="Y772" s="259" t="e">
        <f t="shared" si="93"/>
        <v>#DIV/0!</v>
      </c>
      <c r="Z772" s="259" t="e">
        <f t="shared" si="94"/>
        <v>#DIV/0!</v>
      </c>
    </row>
    <row r="773" spans="1:26" s="220" customFormat="1">
      <c r="A773" s="75" t="str">
        <f t="shared" si="88"/>
        <v>#ignore</v>
      </c>
      <c r="B773" s="232" t="str">
        <f t="shared" si="89"/>
        <v>13</v>
      </c>
      <c r="C773" s="249" t="str">
        <f t="shared" si="90"/>
        <v>13___ddmmmyy_UKy_TWMF_rep-media-zh</v>
      </c>
      <c r="D773" s="233"/>
      <c r="E773" s="233"/>
      <c r="F773" s="257">
        <f t="shared" si="95"/>
        <v>0</v>
      </c>
      <c r="G773" s="234"/>
      <c r="H773" s="220" t="s">
        <v>250</v>
      </c>
      <c r="J773" s="234"/>
      <c r="K773" s="220" t="s">
        <v>250</v>
      </c>
      <c r="M773" s="235"/>
      <c r="N773" s="220" t="s">
        <v>250</v>
      </c>
      <c r="P773" s="236"/>
      <c r="Q773" s="220" t="s">
        <v>250</v>
      </c>
      <c r="S773" s="237"/>
      <c r="T773" s="220" t="s">
        <v>250</v>
      </c>
      <c r="V773" s="258">
        <f t="shared" si="91"/>
        <v>0</v>
      </c>
      <c r="W773" s="259">
        <f t="shared" si="96"/>
        <v>0</v>
      </c>
      <c r="X773" s="259" t="e">
        <f t="shared" si="92"/>
        <v>#DIV/0!</v>
      </c>
      <c r="Y773" s="259" t="e">
        <f t="shared" si="93"/>
        <v>#DIV/0!</v>
      </c>
      <c r="Z773" s="259" t="e">
        <f t="shared" si="94"/>
        <v>#DIV/0!</v>
      </c>
    </row>
    <row r="774" spans="1:26" s="220" customFormat="1">
      <c r="A774" s="75" t="str">
        <f t="shared" si="88"/>
        <v>#ignore</v>
      </c>
      <c r="B774" s="232" t="str">
        <f t="shared" si="89"/>
        <v>14</v>
      </c>
      <c r="C774" s="249" t="str">
        <f t="shared" si="90"/>
        <v>14___ddmmmyy_UKy_TWMF_rep-media-zh</v>
      </c>
      <c r="D774" s="233"/>
      <c r="E774" s="233"/>
      <c r="F774" s="257">
        <f t="shared" si="95"/>
        <v>0</v>
      </c>
      <c r="G774" s="234"/>
      <c r="H774" s="220" t="s">
        <v>250</v>
      </c>
      <c r="J774" s="234"/>
      <c r="K774" s="220" t="s">
        <v>250</v>
      </c>
      <c r="M774" s="235"/>
      <c r="N774" s="220" t="s">
        <v>250</v>
      </c>
      <c r="P774" s="236"/>
      <c r="Q774" s="220" t="s">
        <v>250</v>
      </c>
      <c r="S774" s="237"/>
      <c r="T774" s="220" t="s">
        <v>250</v>
      </c>
      <c r="V774" s="258">
        <f t="shared" si="91"/>
        <v>0</v>
      </c>
      <c r="W774" s="259">
        <f t="shared" si="96"/>
        <v>0</v>
      </c>
      <c r="X774" s="259" t="e">
        <f t="shared" si="92"/>
        <v>#DIV/0!</v>
      </c>
      <c r="Y774" s="259" t="e">
        <f t="shared" si="93"/>
        <v>#DIV/0!</v>
      </c>
      <c r="Z774" s="259" t="e">
        <f t="shared" si="94"/>
        <v>#DIV/0!</v>
      </c>
    </row>
    <row r="775" spans="1:26" s="220" customFormat="1">
      <c r="A775" s="75" t="str">
        <f t="shared" si="88"/>
        <v>#ignore</v>
      </c>
      <c r="B775" s="232" t="str">
        <f t="shared" si="89"/>
        <v>15</v>
      </c>
      <c r="C775" s="249" t="str">
        <f t="shared" si="90"/>
        <v>15___ddmmmyy_UKy_TWMF_rep-media-zh</v>
      </c>
      <c r="D775" s="233"/>
      <c r="E775" s="233"/>
      <c r="F775" s="257">
        <f t="shared" si="95"/>
        <v>0</v>
      </c>
      <c r="G775" s="234"/>
      <c r="H775" s="220" t="s">
        <v>250</v>
      </c>
      <c r="J775" s="234"/>
      <c r="K775" s="220" t="s">
        <v>250</v>
      </c>
      <c r="M775" s="235"/>
      <c r="N775" s="220" t="s">
        <v>250</v>
      </c>
      <c r="P775" s="236"/>
      <c r="Q775" s="220" t="s">
        <v>250</v>
      </c>
      <c r="S775" s="237"/>
      <c r="T775" s="220" t="s">
        <v>250</v>
      </c>
      <c r="V775" s="258">
        <f t="shared" si="91"/>
        <v>0</v>
      </c>
      <c r="W775" s="259">
        <f t="shared" si="96"/>
        <v>0</v>
      </c>
      <c r="X775" s="259" t="e">
        <f t="shared" si="92"/>
        <v>#DIV/0!</v>
      </c>
      <c r="Y775" s="259" t="e">
        <f t="shared" si="93"/>
        <v>#DIV/0!</v>
      </c>
      <c r="Z775" s="259" t="e">
        <f t="shared" si="94"/>
        <v>#DIV/0!</v>
      </c>
    </row>
    <row r="776" spans="1:26" s="220" customFormat="1">
      <c r="A776" s="75" t="str">
        <f t="shared" si="88"/>
        <v>#ignore</v>
      </c>
      <c r="B776" s="232" t="str">
        <f t="shared" si="89"/>
        <v>16</v>
      </c>
      <c r="C776" s="249" t="str">
        <f t="shared" si="90"/>
        <v>16___ddmmmyy_UKy_TWMF_rep-media-zh</v>
      </c>
      <c r="D776" s="233"/>
      <c r="E776" s="233"/>
      <c r="F776" s="257">
        <f t="shared" si="95"/>
        <v>0</v>
      </c>
      <c r="G776" s="234"/>
      <c r="H776" s="220" t="s">
        <v>250</v>
      </c>
      <c r="J776" s="234"/>
      <c r="K776" s="220" t="s">
        <v>250</v>
      </c>
      <c r="M776" s="235"/>
      <c r="N776" s="220" t="s">
        <v>250</v>
      </c>
      <c r="P776" s="236"/>
      <c r="Q776" s="220" t="s">
        <v>250</v>
      </c>
      <c r="S776" s="237"/>
      <c r="T776" s="220" t="s">
        <v>250</v>
      </c>
      <c r="V776" s="258">
        <f t="shared" si="91"/>
        <v>0</v>
      </c>
      <c r="W776" s="259">
        <f t="shared" si="96"/>
        <v>0</v>
      </c>
      <c r="X776" s="259" t="e">
        <f t="shared" si="92"/>
        <v>#DIV/0!</v>
      </c>
      <c r="Y776" s="259" t="e">
        <f t="shared" si="93"/>
        <v>#DIV/0!</v>
      </c>
      <c r="Z776" s="259" t="e">
        <f t="shared" si="94"/>
        <v>#DIV/0!</v>
      </c>
    </row>
    <row r="777" spans="1:26" s="220" customFormat="1">
      <c r="A777" s="75" t="str">
        <f t="shared" si="88"/>
        <v>#ignore</v>
      </c>
      <c r="B777" s="232" t="str">
        <f t="shared" si="89"/>
        <v>17</v>
      </c>
      <c r="C777" s="249" t="str">
        <f t="shared" si="90"/>
        <v>17___ddmmmyy_UKy_TWMF_rep-media-zh</v>
      </c>
      <c r="D777" s="233"/>
      <c r="E777" s="233"/>
      <c r="F777" s="257">
        <f t="shared" si="95"/>
        <v>0</v>
      </c>
      <c r="G777" s="234"/>
      <c r="H777" s="220" t="s">
        <v>250</v>
      </c>
      <c r="J777" s="234"/>
      <c r="K777" s="220" t="s">
        <v>250</v>
      </c>
      <c r="M777" s="235"/>
      <c r="N777" s="220" t="s">
        <v>250</v>
      </c>
      <c r="P777" s="236"/>
      <c r="Q777" s="220" t="s">
        <v>250</v>
      </c>
      <c r="S777" s="237"/>
      <c r="T777" s="220" t="s">
        <v>250</v>
      </c>
      <c r="V777" s="258">
        <f t="shared" si="91"/>
        <v>0</v>
      </c>
      <c r="W777" s="259">
        <f t="shared" si="96"/>
        <v>0</v>
      </c>
      <c r="X777" s="259" t="e">
        <f t="shared" si="92"/>
        <v>#DIV/0!</v>
      </c>
      <c r="Y777" s="259" t="e">
        <f t="shared" si="93"/>
        <v>#DIV/0!</v>
      </c>
      <c r="Z777" s="259" t="e">
        <f t="shared" si="94"/>
        <v>#DIV/0!</v>
      </c>
    </row>
    <row r="778" spans="1:26" s="220" customFormat="1">
      <c r="A778" s="75" t="str">
        <f t="shared" si="88"/>
        <v>#ignore</v>
      </c>
      <c r="B778" s="232" t="str">
        <f t="shared" si="89"/>
        <v>18</v>
      </c>
      <c r="C778" s="249" t="str">
        <f t="shared" si="90"/>
        <v>18___ddmmmyy_UKy_TWMF_rep-media-zh</v>
      </c>
      <c r="D778" s="233"/>
      <c r="E778" s="233"/>
      <c r="F778" s="257">
        <f t="shared" si="95"/>
        <v>0</v>
      </c>
      <c r="G778" s="234"/>
      <c r="H778" s="220" t="s">
        <v>250</v>
      </c>
      <c r="J778" s="234"/>
      <c r="K778" s="220" t="s">
        <v>250</v>
      </c>
      <c r="M778" s="235"/>
      <c r="N778" s="220" t="s">
        <v>250</v>
      </c>
      <c r="P778" s="236"/>
      <c r="Q778" s="220" t="s">
        <v>250</v>
      </c>
      <c r="S778" s="237"/>
      <c r="T778" s="220" t="s">
        <v>250</v>
      </c>
      <c r="V778" s="258">
        <f t="shared" si="91"/>
        <v>0</v>
      </c>
      <c r="W778" s="259">
        <f t="shared" si="96"/>
        <v>0</v>
      </c>
      <c r="X778" s="259" t="e">
        <f t="shared" si="92"/>
        <v>#DIV/0!</v>
      </c>
      <c r="Y778" s="259" t="e">
        <f t="shared" si="93"/>
        <v>#DIV/0!</v>
      </c>
      <c r="Z778" s="259" t="e">
        <f t="shared" si="94"/>
        <v>#DIV/0!</v>
      </c>
    </row>
    <row r="779" spans="1:26" s="220" customFormat="1">
      <c r="A779" s="75" t="str">
        <f t="shared" si="88"/>
        <v>#ignore</v>
      </c>
      <c r="B779" s="232" t="str">
        <f t="shared" si="89"/>
        <v>19</v>
      </c>
      <c r="C779" s="249" t="str">
        <f t="shared" si="90"/>
        <v>19___ddmmmyy_UKy_TWMF_rep-media-zh</v>
      </c>
      <c r="D779" s="233"/>
      <c r="E779" s="233"/>
      <c r="F779" s="257">
        <f t="shared" si="95"/>
        <v>0</v>
      </c>
      <c r="G779" s="234"/>
      <c r="H779" s="220" t="s">
        <v>250</v>
      </c>
      <c r="J779" s="234"/>
      <c r="K779" s="220" t="s">
        <v>250</v>
      </c>
      <c r="M779" s="235"/>
      <c r="N779" s="220" t="s">
        <v>250</v>
      </c>
      <c r="P779" s="236"/>
      <c r="Q779" s="220" t="s">
        <v>250</v>
      </c>
      <c r="S779" s="237"/>
      <c r="T779" s="220" t="s">
        <v>250</v>
      </c>
      <c r="V779" s="258">
        <f t="shared" si="91"/>
        <v>0</v>
      </c>
      <c r="W779" s="259">
        <f t="shared" si="96"/>
        <v>0</v>
      </c>
      <c r="X779" s="259" t="e">
        <f t="shared" si="92"/>
        <v>#DIV/0!</v>
      </c>
      <c r="Y779" s="259" t="e">
        <f t="shared" si="93"/>
        <v>#DIV/0!</v>
      </c>
      <c r="Z779" s="259" t="e">
        <f t="shared" si="94"/>
        <v>#DIV/0!</v>
      </c>
    </row>
    <row r="780" spans="1:26" s="220" customFormat="1">
      <c r="A780" s="75" t="str">
        <f t="shared" si="88"/>
        <v>#ignore</v>
      </c>
      <c r="B780" s="232" t="str">
        <f t="shared" si="89"/>
        <v>20</v>
      </c>
      <c r="C780" s="249" t="str">
        <f t="shared" si="90"/>
        <v>20___ddmmmyy_UKy_TWMF_rep-media-zh</v>
      </c>
      <c r="D780" s="233"/>
      <c r="E780" s="233"/>
      <c r="F780" s="257">
        <f t="shared" si="95"/>
        <v>0</v>
      </c>
      <c r="G780" s="234"/>
      <c r="H780" s="220" t="s">
        <v>250</v>
      </c>
      <c r="J780" s="234"/>
      <c r="K780" s="220" t="s">
        <v>250</v>
      </c>
      <c r="M780" s="235"/>
      <c r="N780" s="220" t="s">
        <v>250</v>
      </c>
      <c r="P780" s="236"/>
      <c r="Q780" s="220" t="s">
        <v>250</v>
      </c>
      <c r="S780" s="237"/>
      <c r="T780" s="220" t="s">
        <v>250</v>
      </c>
      <c r="V780" s="258">
        <f t="shared" si="91"/>
        <v>0</v>
      </c>
      <c r="W780" s="259">
        <f t="shared" si="96"/>
        <v>0</v>
      </c>
      <c r="X780" s="259" t="e">
        <f t="shared" si="92"/>
        <v>#DIV/0!</v>
      </c>
      <c r="Y780" s="259" t="e">
        <f t="shared" si="93"/>
        <v>#DIV/0!</v>
      </c>
      <c r="Z780" s="259" t="e">
        <f t="shared" si="94"/>
        <v>#DIV/0!</v>
      </c>
    </row>
    <row r="781" spans="1:26" s="220" customFormat="1">
      <c r="A781" s="75" t="str">
        <f t="shared" si="88"/>
        <v>#ignore</v>
      </c>
      <c r="B781" s="232" t="str">
        <f t="shared" si="89"/>
        <v>21</v>
      </c>
      <c r="C781" s="249" t="str">
        <f t="shared" si="90"/>
        <v>21___ddmmmyy_UKy_TWMF_rep-media-zh</v>
      </c>
      <c r="D781" s="233"/>
      <c r="E781" s="233"/>
      <c r="F781" s="257">
        <f t="shared" si="95"/>
        <v>0</v>
      </c>
      <c r="G781" s="234"/>
      <c r="H781" s="220" t="s">
        <v>250</v>
      </c>
      <c r="J781" s="234"/>
      <c r="K781" s="220" t="s">
        <v>250</v>
      </c>
      <c r="M781" s="235"/>
      <c r="N781" s="220" t="s">
        <v>250</v>
      </c>
      <c r="P781" s="236"/>
      <c r="Q781" s="220" t="s">
        <v>250</v>
      </c>
      <c r="S781" s="237"/>
      <c r="T781" s="220" t="s">
        <v>250</v>
      </c>
      <c r="V781" s="258">
        <f t="shared" si="91"/>
        <v>0</v>
      </c>
      <c r="W781" s="259">
        <f t="shared" si="96"/>
        <v>0</v>
      </c>
      <c r="X781" s="259" t="e">
        <f t="shared" si="92"/>
        <v>#DIV/0!</v>
      </c>
      <c r="Y781" s="259" t="e">
        <f t="shared" si="93"/>
        <v>#DIV/0!</v>
      </c>
      <c r="Z781" s="259" t="e">
        <f t="shared" si="94"/>
        <v>#DIV/0!</v>
      </c>
    </row>
    <row r="782" spans="1:26" s="220" customFormat="1">
      <c r="A782" s="75" t="str">
        <f t="shared" si="88"/>
        <v>#ignore</v>
      </c>
      <c r="B782" s="232" t="str">
        <f t="shared" si="89"/>
        <v>22</v>
      </c>
      <c r="C782" s="249" t="str">
        <f t="shared" si="90"/>
        <v>22___ddmmmyy_UKy_TWMF_rep-media-zh</v>
      </c>
      <c r="D782" s="233"/>
      <c r="E782" s="233"/>
      <c r="F782" s="257">
        <f t="shared" si="95"/>
        <v>0</v>
      </c>
      <c r="G782" s="234"/>
      <c r="H782" s="220" t="s">
        <v>250</v>
      </c>
      <c r="J782" s="234"/>
      <c r="K782" s="220" t="s">
        <v>250</v>
      </c>
      <c r="M782" s="235"/>
      <c r="N782" s="220" t="s">
        <v>250</v>
      </c>
      <c r="P782" s="236"/>
      <c r="Q782" s="220" t="s">
        <v>250</v>
      </c>
      <c r="S782" s="237"/>
      <c r="T782" s="220" t="s">
        <v>250</v>
      </c>
      <c r="V782" s="258">
        <f t="shared" si="91"/>
        <v>0</v>
      </c>
      <c r="W782" s="259">
        <f t="shared" si="96"/>
        <v>0</v>
      </c>
      <c r="X782" s="259" t="e">
        <f t="shared" si="92"/>
        <v>#DIV/0!</v>
      </c>
      <c r="Y782" s="259" t="e">
        <f t="shared" si="93"/>
        <v>#DIV/0!</v>
      </c>
      <c r="Z782" s="259" t="e">
        <f t="shared" si="94"/>
        <v>#DIV/0!</v>
      </c>
    </row>
    <row r="783" spans="1:26" s="220" customFormat="1">
      <c r="A783" s="75" t="str">
        <f t="shared" si="88"/>
        <v>#ignore</v>
      </c>
      <c r="B783" s="232" t="str">
        <f t="shared" si="89"/>
        <v>23</v>
      </c>
      <c r="C783" s="249" t="str">
        <f t="shared" si="90"/>
        <v>23___ddmmmyy_UKy_TWMF_rep-media-zh</v>
      </c>
      <c r="D783" s="233"/>
      <c r="E783" s="233"/>
      <c r="F783" s="257">
        <f t="shared" si="95"/>
        <v>0</v>
      </c>
      <c r="G783" s="234"/>
      <c r="H783" s="220" t="s">
        <v>250</v>
      </c>
      <c r="J783" s="234"/>
      <c r="K783" s="220" t="s">
        <v>250</v>
      </c>
      <c r="M783" s="235"/>
      <c r="N783" s="220" t="s">
        <v>250</v>
      </c>
      <c r="P783" s="236"/>
      <c r="Q783" s="220" t="s">
        <v>250</v>
      </c>
      <c r="S783" s="237"/>
      <c r="T783" s="220" t="s">
        <v>250</v>
      </c>
      <c r="V783" s="258">
        <f t="shared" si="91"/>
        <v>0</v>
      </c>
      <c r="W783" s="259">
        <f t="shared" si="96"/>
        <v>0</v>
      </c>
      <c r="X783" s="259" t="e">
        <f t="shared" si="92"/>
        <v>#DIV/0!</v>
      </c>
      <c r="Y783" s="259" t="e">
        <f t="shared" si="93"/>
        <v>#DIV/0!</v>
      </c>
      <c r="Z783" s="259" t="e">
        <f t="shared" si="94"/>
        <v>#DIV/0!</v>
      </c>
    </row>
    <row r="784" spans="1:26" s="220" customFormat="1">
      <c r="A784" s="75" t="str">
        <f t="shared" si="88"/>
        <v>#ignore</v>
      </c>
      <c r="B784" s="232" t="str">
        <f t="shared" si="89"/>
        <v>24</v>
      </c>
      <c r="C784" s="249" t="str">
        <f t="shared" si="90"/>
        <v>24___ddmmmyy_UKy_TWMF_rep-media-zh</v>
      </c>
      <c r="D784" s="233"/>
      <c r="E784" s="233"/>
      <c r="F784" s="257">
        <f t="shared" si="95"/>
        <v>0</v>
      </c>
      <c r="G784" s="234"/>
      <c r="H784" s="220" t="s">
        <v>250</v>
      </c>
      <c r="J784" s="234"/>
      <c r="K784" s="220" t="s">
        <v>250</v>
      </c>
      <c r="M784" s="235"/>
      <c r="N784" s="220" t="s">
        <v>250</v>
      </c>
      <c r="P784" s="236"/>
      <c r="Q784" s="220" t="s">
        <v>250</v>
      </c>
      <c r="S784" s="237"/>
      <c r="T784" s="220" t="s">
        <v>250</v>
      </c>
      <c r="V784" s="258">
        <f t="shared" si="91"/>
        <v>0</v>
      </c>
      <c r="W784" s="259">
        <f t="shared" si="96"/>
        <v>0</v>
      </c>
      <c r="X784" s="259" t="e">
        <f t="shared" si="92"/>
        <v>#DIV/0!</v>
      </c>
      <c r="Y784" s="259" t="e">
        <f t="shared" si="93"/>
        <v>#DIV/0!</v>
      </c>
      <c r="Z784" s="259" t="e">
        <f t="shared" si="94"/>
        <v>#DIV/0!</v>
      </c>
    </row>
    <row r="785" spans="1:26" s="220" customFormat="1">
      <c r="A785" s="75" t="str">
        <f t="shared" si="88"/>
        <v>#ignore</v>
      </c>
      <c r="B785" s="232" t="str">
        <f t="shared" si="89"/>
        <v>25</v>
      </c>
      <c r="C785" s="249" t="str">
        <f t="shared" si="90"/>
        <v>25___ddmmmyy_UKy_TWMF_rep-media-zh</v>
      </c>
      <c r="D785" s="233"/>
      <c r="E785" s="233"/>
      <c r="F785" s="257">
        <f t="shared" si="95"/>
        <v>0</v>
      </c>
      <c r="G785" s="234"/>
      <c r="H785" s="220" t="s">
        <v>250</v>
      </c>
      <c r="J785" s="234"/>
      <c r="K785" s="220" t="s">
        <v>250</v>
      </c>
      <c r="M785" s="235"/>
      <c r="N785" s="220" t="s">
        <v>250</v>
      </c>
      <c r="P785" s="236"/>
      <c r="Q785" s="220" t="s">
        <v>250</v>
      </c>
      <c r="S785" s="237"/>
      <c r="T785" s="220" t="s">
        <v>250</v>
      </c>
      <c r="V785" s="258">
        <f t="shared" si="91"/>
        <v>0</v>
      </c>
      <c r="W785" s="259">
        <f t="shared" si="96"/>
        <v>0</v>
      </c>
      <c r="X785" s="259" t="e">
        <f t="shared" si="92"/>
        <v>#DIV/0!</v>
      </c>
      <c r="Y785" s="259" t="e">
        <f t="shared" si="93"/>
        <v>#DIV/0!</v>
      </c>
      <c r="Z785" s="259" t="e">
        <f t="shared" si="94"/>
        <v>#DIV/0!</v>
      </c>
    </row>
    <row r="786" spans="1:26" s="220" customFormat="1">
      <c r="A786" s="75" t="str">
        <f t="shared" si="88"/>
        <v>#ignore</v>
      </c>
      <c r="B786" s="232" t="str">
        <f t="shared" si="89"/>
        <v>26</v>
      </c>
      <c r="C786" s="249" t="str">
        <f t="shared" si="90"/>
        <v>26___ddmmmyy_UKy_TWMF_rep-media-zh</v>
      </c>
      <c r="D786" s="233"/>
      <c r="E786" s="233"/>
      <c r="F786" s="257">
        <f t="shared" si="95"/>
        <v>0</v>
      </c>
      <c r="G786" s="234"/>
      <c r="H786" s="220" t="s">
        <v>250</v>
      </c>
      <c r="J786" s="234"/>
      <c r="K786" s="220" t="s">
        <v>250</v>
      </c>
      <c r="M786" s="235"/>
      <c r="N786" s="220" t="s">
        <v>250</v>
      </c>
      <c r="P786" s="236"/>
      <c r="Q786" s="220" t="s">
        <v>250</v>
      </c>
      <c r="S786" s="237"/>
      <c r="T786" s="220" t="s">
        <v>250</v>
      </c>
      <c r="V786" s="258">
        <f t="shared" si="91"/>
        <v>0</v>
      </c>
      <c r="W786" s="259">
        <f t="shared" si="96"/>
        <v>0</v>
      </c>
      <c r="X786" s="259" t="e">
        <f t="shared" si="92"/>
        <v>#DIV/0!</v>
      </c>
      <c r="Y786" s="259" t="e">
        <f t="shared" si="93"/>
        <v>#DIV/0!</v>
      </c>
      <c r="Z786" s="259" t="e">
        <f t="shared" si="94"/>
        <v>#DIV/0!</v>
      </c>
    </row>
    <row r="787" spans="1:26" s="220" customFormat="1">
      <c r="A787" s="75" t="str">
        <f t="shared" si="88"/>
        <v>#ignore</v>
      </c>
      <c r="B787" s="232" t="str">
        <f t="shared" si="89"/>
        <v>27</v>
      </c>
      <c r="C787" s="249" t="str">
        <f t="shared" si="90"/>
        <v>27___ddmmmyy_UKy_TWMF_rep-media-zh</v>
      </c>
      <c r="D787" s="233"/>
      <c r="E787" s="233"/>
      <c r="F787" s="257">
        <f t="shared" si="95"/>
        <v>0</v>
      </c>
      <c r="G787" s="234"/>
      <c r="H787" s="220" t="s">
        <v>250</v>
      </c>
      <c r="J787" s="234"/>
      <c r="K787" s="220" t="s">
        <v>250</v>
      </c>
      <c r="M787" s="235"/>
      <c r="N787" s="220" t="s">
        <v>250</v>
      </c>
      <c r="P787" s="236"/>
      <c r="Q787" s="220" t="s">
        <v>250</v>
      </c>
      <c r="S787" s="237"/>
      <c r="T787" s="220" t="s">
        <v>250</v>
      </c>
      <c r="V787" s="258">
        <f t="shared" si="91"/>
        <v>0</v>
      </c>
      <c r="W787" s="259">
        <f t="shared" si="96"/>
        <v>0</v>
      </c>
      <c r="X787" s="259" t="e">
        <f t="shared" si="92"/>
        <v>#DIV/0!</v>
      </c>
      <c r="Y787" s="259" t="e">
        <f t="shared" si="93"/>
        <v>#DIV/0!</v>
      </c>
      <c r="Z787" s="259" t="e">
        <f t="shared" si="94"/>
        <v>#DIV/0!</v>
      </c>
    </row>
    <row r="788" spans="1:26" s="220" customFormat="1">
      <c r="A788" s="75" t="str">
        <f t="shared" si="88"/>
        <v>#ignore</v>
      </c>
      <c r="B788" s="232" t="str">
        <f t="shared" si="89"/>
        <v>28</v>
      </c>
      <c r="C788" s="249" t="str">
        <f t="shared" si="90"/>
        <v>28___ddmmmyy_UKy_TWMF_rep-media-zh</v>
      </c>
      <c r="D788" s="233"/>
      <c r="E788" s="233"/>
      <c r="F788" s="257">
        <f t="shared" si="95"/>
        <v>0</v>
      </c>
      <c r="G788" s="234"/>
      <c r="H788" s="220" t="s">
        <v>250</v>
      </c>
      <c r="J788" s="234"/>
      <c r="K788" s="220" t="s">
        <v>250</v>
      </c>
      <c r="M788" s="235"/>
      <c r="N788" s="220" t="s">
        <v>250</v>
      </c>
      <c r="P788" s="236"/>
      <c r="Q788" s="220" t="s">
        <v>250</v>
      </c>
      <c r="S788" s="237"/>
      <c r="T788" s="220" t="s">
        <v>250</v>
      </c>
      <c r="V788" s="258">
        <f t="shared" si="91"/>
        <v>0</v>
      </c>
      <c r="W788" s="259">
        <f t="shared" si="96"/>
        <v>0</v>
      </c>
      <c r="X788" s="259" t="e">
        <f t="shared" si="92"/>
        <v>#DIV/0!</v>
      </c>
      <c r="Y788" s="259" t="e">
        <f t="shared" si="93"/>
        <v>#DIV/0!</v>
      </c>
      <c r="Z788" s="259" t="e">
        <f t="shared" si="94"/>
        <v>#DIV/0!</v>
      </c>
    </row>
    <row r="789" spans="1:26" s="220" customFormat="1">
      <c r="A789" s="75" t="str">
        <f t="shared" si="88"/>
        <v>#ignore</v>
      </c>
      <c r="B789" s="232" t="str">
        <f t="shared" si="89"/>
        <v>29</v>
      </c>
      <c r="C789" s="249" t="str">
        <f t="shared" si="90"/>
        <v>29___ddmmmyy_UKy_TWMF_rep-media-zh</v>
      </c>
      <c r="D789" s="233"/>
      <c r="E789" s="233"/>
      <c r="F789" s="257">
        <f t="shared" si="95"/>
        <v>0</v>
      </c>
      <c r="G789" s="234"/>
      <c r="H789" s="220" t="s">
        <v>250</v>
      </c>
      <c r="J789" s="234"/>
      <c r="K789" s="220" t="s">
        <v>250</v>
      </c>
      <c r="M789" s="235"/>
      <c r="N789" s="220" t="s">
        <v>250</v>
      </c>
      <c r="P789" s="236"/>
      <c r="Q789" s="220" t="s">
        <v>250</v>
      </c>
      <c r="S789" s="237"/>
      <c r="T789" s="220" t="s">
        <v>250</v>
      </c>
      <c r="V789" s="258">
        <f t="shared" si="91"/>
        <v>0</v>
      </c>
      <c r="W789" s="259">
        <f t="shared" si="96"/>
        <v>0</v>
      </c>
      <c r="X789" s="259" t="e">
        <f t="shared" si="92"/>
        <v>#DIV/0!</v>
      </c>
      <c r="Y789" s="259" t="e">
        <f t="shared" si="93"/>
        <v>#DIV/0!</v>
      </c>
      <c r="Z789" s="259" t="e">
        <f t="shared" si="94"/>
        <v>#DIV/0!</v>
      </c>
    </row>
    <row r="790" spans="1:26" s="220" customFormat="1">
      <c r="A790" s="75" t="str">
        <f t="shared" si="88"/>
        <v>#ignore</v>
      </c>
      <c r="B790" s="232" t="str">
        <f t="shared" si="89"/>
        <v>30</v>
      </c>
      <c r="C790" s="249" t="str">
        <f t="shared" si="90"/>
        <v>30___ddmmmyy_UKy_TWMF_rep-media-zh</v>
      </c>
      <c r="D790" s="233"/>
      <c r="E790" s="233"/>
      <c r="F790" s="257">
        <f t="shared" si="95"/>
        <v>0</v>
      </c>
      <c r="G790" s="234"/>
      <c r="H790" s="220" t="s">
        <v>250</v>
      </c>
      <c r="J790" s="234"/>
      <c r="K790" s="220" t="s">
        <v>250</v>
      </c>
      <c r="M790" s="235"/>
      <c r="N790" s="220" t="s">
        <v>250</v>
      </c>
      <c r="P790" s="236"/>
      <c r="Q790" s="220" t="s">
        <v>250</v>
      </c>
      <c r="S790" s="237"/>
      <c r="T790" s="220" t="s">
        <v>250</v>
      </c>
      <c r="V790" s="258">
        <f t="shared" si="91"/>
        <v>0</v>
      </c>
      <c r="W790" s="259">
        <f t="shared" si="96"/>
        <v>0</v>
      </c>
      <c r="X790" s="259" t="e">
        <f t="shared" si="92"/>
        <v>#DIV/0!</v>
      </c>
      <c r="Y790" s="259" t="e">
        <f t="shared" si="93"/>
        <v>#DIV/0!</v>
      </c>
      <c r="Z790" s="259" t="e">
        <f t="shared" si="94"/>
        <v>#DIV/0!</v>
      </c>
    </row>
    <row r="791" spans="1:26" s="220" customFormat="1">
      <c r="A791" s="75" t="str">
        <f t="shared" si="88"/>
        <v>#ignore</v>
      </c>
      <c r="B791" s="232" t="str">
        <f t="shared" si="89"/>
        <v>31</v>
      </c>
      <c r="C791" s="249" t="str">
        <f t="shared" si="90"/>
        <v>31___ddmmmyy_UKy_TWMF_rep-media-zh</v>
      </c>
      <c r="D791" s="233"/>
      <c r="E791" s="233"/>
      <c r="F791" s="257">
        <f t="shared" si="95"/>
        <v>0</v>
      </c>
      <c r="G791" s="234"/>
      <c r="H791" s="220" t="s">
        <v>250</v>
      </c>
      <c r="J791" s="234"/>
      <c r="K791" s="220" t="s">
        <v>250</v>
      </c>
      <c r="M791" s="235"/>
      <c r="N791" s="220" t="s">
        <v>250</v>
      </c>
      <c r="P791" s="236"/>
      <c r="Q791" s="220" t="s">
        <v>250</v>
      </c>
      <c r="S791" s="237"/>
      <c r="T791" s="220" t="s">
        <v>250</v>
      </c>
      <c r="V791" s="258">
        <f t="shared" si="91"/>
        <v>0</v>
      </c>
      <c r="W791" s="259">
        <f t="shared" si="96"/>
        <v>0</v>
      </c>
      <c r="X791" s="259" t="e">
        <f t="shared" si="92"/>
        <v>#DIV/0!</v>
      </c>
      <c r="Y791" s="259" t="e">
        <f t="shared" si="93"/>
        <v>#DIV/0!</v>
      </c>
      <c r="Z791" s="259" t="e">
        <f t="shared" si="94"/>
        <v>#DIV/0!</v>
      </c>
    </row>
    <row r="792" spans="1:26" s="220" customFormat="1">
      <c r="A792" s="75" t="str">
        <f t="shared" si="88"/>
        <v>#ignore</v>
      </c>
      <c r="B792" s="232" t="str">
        <f t="shared" si="89"/>
        <v>32</v>
      </c>
      <c r="C792" s="249" t="str">
        <f t="shared" si="90"/>
        <v>32___ddmmmyy_UKy_TWMF_rep-media-zh</v>
      </c>
      <c r="D792" s="233"/>
      <c r="E792" s="233"/>
      <c r="F792" s="257">
        <f t="shared" si="95"/>
        <v>0</v>
      </c>
      <c r="G792" s="234"/>
      <c r="H792" s="220" t="s">
        <v>250</v>
      </c>
      <c r="J792" s="234"/>
      <c r="K792" s="220" t="s">
        <v>250</v>
      </c>
      <c r="M792" s="235"/>
      <c r="N792" s="220" t="s">
        <v>250</v>
      </c>
      <c r="P792" s="236"/>
      <c r="Q792" s="220" t="s">
        <v>250</v>
      </c>
      <c r="S792" s="237"/>
      <c r="T792" s="220" t="s">
        <v>250</v>
      </c>
      <c r="V792" s="258">
        <f t="shared" si="91"/>
        <v>0</v>
      </c>
      <c r="W792" s="259">
        <f t="shared" si="96"/>
        <v>0</v>
      </c>
      <c r="X792" s="259" t="e">
        <f t="shared" si="92"/>
        <v>#DIV/0!</v>
      </c>
      <c r="Y792" s="259" t="e">
        <f t="shared" si="93"/>
        <v>#DIV/0!</v>
      </c>
      <c r="Z792" s="259" t="e">
        <f t="shared" si="94"/>
        <v>#DIV/0!</v>
      </c>
    </row>
    <row r="793" spans="1:26" s="220" customFormat="1">
      <c r="C793" s="238"/>
      <c r="F793" s="221"/>
      <c r="G793" s="221"/>
      <c r="H793" s="221"/>
      <c r="I793" s="221"/>
      <c r="J793" s="221"/>
      <c r="K793" s="221"/>
      <c r="L793" s="221"/>
      <c r="M793" s="221"/>
    </row>
    <row r="794" spans="1:26" s="220" customFormat="1">
      <c r="B794" s="239" t="s">
        <v>57</v>
      </c>
      <c r="G794" s="221"/>
      <c r="H794" s="221"/>
      <c r="I794" s="221"/>
      <c r="J794" s="221"/>
    </row>
    <row r="795" spans="1:26" s="220" customFormat="1">
      <c r="B795" s="239"/>
      <c r="D795" s="240"/>
      <c r="G795" s="221"/>
      <c r="H795" s="221"/>
      <c r="I795" s="221"/>
      <c r="J795" s="221"/>
    </row>
    <row r="796" spans="1:26" s="220" customFormat="1" ht="126">
      <c r="A796" s="220" t="s">
        <v>0</v>
      </c>
      <c r="C796" s="221" t="s">
        <v>31</v>
      </c>
      <c r="D796" s="221" t="s">
        <v>504</v>
      </c>
      <c r="E796" s="220" t="s">
        <v>236</v>
      </c>
      <c r="F796" s="261" t="s">
        <v>476</v>
      </c>
      <c r="G796" s="221"/>
      <c r="H796" s="221"/>
      <c r="I796" s="221"/>
      <c r="J796" s="221"/>
    </row>
    <row r="797" spans="1:26" s="220" customFormat="1">
      <c r="A797" s="220" t="s">
        <v>2</v>
      </c>
      <c r="B797" s="221" t="s">
        <v>26</v>
      </c>
      <c r="C797" s="231" t="s">
        <v>32</v>
      </c>
      <c r="D797" s="221" t="s">
        <v>59</v>
      </c>
      <c r="E797" s="220" t="s">
        <v>239</v>
      </c>
      <c r="F797" s="111" t="s">
        <v>477</v>
      </c>
      <c r="G797" s="221"/>
      <c r="H797" s="221"/>
      <c r="I797" s="221"/>
      <c r="J797" s="221"/>
    </row>
    <row r="798" spans="1:26" s="220" customFormat="1">
      <c r="A798" s="220" t="s">
        <v>2</v>
      </c>
      <c r="B798" s="232" t="str">
        <f>B152</f>
        <v>01</v>
      </c>
      <c r="C798" s="249" t="str">
        <f t="shared" ref="C798:C829" si="97">C761</f>
        <v>01_PC9_EV_unlbl_Ctl_ddmmmyy_UKy_TWMF_rep1-media-zh</v>
      </c>
      <c r="D798" s="241"/>
      <c r="E798" s="220" t="s">
        <v>250</v>
      </c>
      <c r="G798" s="221"/>
      <c r="H798" s="221"/>
      <c r="I798" s="221"/>
      <c r="J798" s="221"/>
    </row>
    <row r="799" spans="1:26" s="220" customFormat="1">
      <c r="A799" s="220" t="s">
        <v>2</v>
      </c>
      <c r="B799" s="232" t="str">
        <f t="shared" ref="B799:B829" si="98">B153</f>
        <v>02</v>
      </c>
      <c r="C799" s="249" t="str">
        <f t="shared" si="97"/>
        <v>02_PC9_EV_13C6Glc_Ctl_ddmmmyy_UKy_TWMF_rep1-media-zh</v>
      </c>
      <c r="D799" s="241"/>
      <c r="E799" s="220" t="s">
        <v>250</v>
      </c>
      <c r="G799" s="221"/>
      <c r="H799" s="221"/>
      <c r="I799" s="221"/>
      <c r="J799" s="221"/>
    </row>
    <row r="800" spans="1:26" s="220" customFormat="1">
      <c r="A800" s="220" t="s">
        <v>2</v>
      </c>
      <c r="B800" s="232" t="str">
        <f t="shared" si="98"/>
        <v>03</v>
      </c>
      <c r="C800" s="249" t="str">
        <f t="shared" si="97"/>
        <v>03_PC9_EV_13C6Glc_Ctl_ddmmmyy_UKy_TWMF_rep2-media-zh</v>
      </c>
      <c r="D800" s="241"/>
      <c r="E800" s="220" t="s">
        <v>250</v>
      </c>
      <c r="G800" s="221"/>
      <c r="H800" s="221"/>
      <c r="I800" s="221"/>
      <c r="J800" s="221"/>
    </row>
    <row r="801" spans="1:10" s="220" customFormat="1">
      <c r="A801" s="220" t="s">
        <v>2</v>
      </c>
      <c r="B801" s="232" t="str">
        <f t="shared" si="98"/>
        <v>04</v>
      </c>
      <c r="C801" s="249" t="str">
        <f t="shared" si="97"/>
        <v>04_PC9_EV_13C6Glc_Ctl_ddmmmyy_UKy_TWMF_rep3-media-zh</v>
      </c>
      <c r="D801" s="241"/>
      <c r="E801" s="220" t="s">
        <v>250</v>
      </c>
      <c r="G801" s="221"/>
      <c r="H801" s="221"/>
      <c r="I801" s="221"/>
      <c r="J801" s="221"/>
    </row>
    <row r="802" spans="1:10" s="220" customFormat="1">
      <c r="A802" s="220" t="s">
        <v>2</v>
      </c>
      <c r="B802" s="232" t="str">
        <f t="shared" si="98"/>
        <v>05</v>
      </c>
      <c r="C802" s="249" t="str">
        <f t="shared" si="97"/>
        <v>05_PC9_EV_13C6Glc_100ugWGP_ddmmmyy_UKy_TWMF_rep1-media-zh</v>
      </c>
      <c r="D802" s="241"/>
      <c r="E802" s="220" t="s">
        <v>250</v>
      </c>
      <c r="G802" s="221"/>
      <c r="H802" s="221"/>
      <c r="I802" s="221"/>
      <c r="J802" s="221"/>
    </row>
    <row r="803" spans="1:10" s="220" customFormat="1">
      <c r="A803" s="220" t="s">
        <v>2</v>
      </c>
      <c r="B803" s="232" t="str">
        <f t="shared" si="98"/>
        <v>06</v>
      </c>
      <c r="C803" s="249" t="str">
        <f t="shared" si="97"/>
        <v>06_PC9_EV_13C6Glc_100ugWGP_ddmmmyy_UKy_TWMF_rep1-media-zh</v>
      </c>
      <c r="D803" s="235"/>
      <c r="E803" s="220" t="s">
        <v>250</v>
      </c>
      <c r="G803" s="221"/>
      <c r="H803" s="221"/>
      <c r="I803" s="221"/>
      <c r="J803" s="221"/>
    </row>
    <row r="804" spans="1:10" s="220" customFormat="1">
      <c r="A804" s="220" t="s">
        <v>2</v>
      </c>
      <c r="B804" s="232" t="str">
        <f t="shared" si="98"/>
        <v>07</v>
      </c>
      <c r="C804" s="249" t="str">
        <f t="shared" si="97"/>
        <v>07_PC9_EV_13C6Glc_100ugWGP_ddmmmyy_UKy_TWMF_rep2-media-zh</v>
      </c>
      <c r="D804" s="235"/>
      <c r="E804" s="220" t="s">
        <v>250</v>
      </c>
      <c r="G804" s="221"/>
      <c r="H804" s="221"/>
      <c r="I804" s="221"/>
      <c r="J804" s="221"/>
    </row>
    <row r="805" spans="1:10" s="220" customFormat="1">
      <c r="A805" s="220" t="s">
        <v>2</v>
      </c>
      <c r="B805" s="232" t="str">
        <f t="shared" si="98"/>
        <v>08</v>
      </c>
      <c r="C805" s="249" t="str">
        <f t="shared" si="97"/>
        <v>08_PC9_EV_unlbl_100ugWGP_ddmmmyy_UKy_TWMF_rep3-media-zh</v>
      </c>
      <c r="D805" s="235"/>
      <c r="E805" s="220" t="s">
        <v>250</v>
      </c>
      <c r="G805" s="221"/>
      <c r="H805" s="221"/>
      <c r="I805" s="221"/>
      <c r="J805" s="221"/>
    </row>
    <row r="806" spans="1:10" s="220" customFormat="1">
      <c r="A806" s="220" t="s">
        <v>2</v>
      </c>
      <c r="B806" s="232" t="str">
        <f t="shared" si="98"/>
        <v>09</v>
      </c>
      <c r="C806" s="249" t="str">
        <f t="shared" si="97"/>
        <v>09___ddmmmyy_UKy_TWMF_rep-media-zh</v>
      </c>
      <c r="D806" s="235"/>
      <c r="E806" s="220" t="s">
        <v>250</v>
      </c>
      <c r="G806" s="221"/>
      <c r="H806" s="221"/>
      <c r="I806" s="221"/>
      <c r="J806" s="221"/>
    </row>
    <row r="807" spans="1:10" s="220" customFormat="1">
      <c r="A807" s="220" t="s">
        <v>2</v>
      </c>
      <c r="B807" s="232" t="str">
        <f t="shared" si="98"/>
        <v>10</v>
      </c>
      <c r="C807" s="249" t="str">
        <f t="shared" si="97"/>
        <v>10___ddmmmyy_UKy_TWMF_rep-media-zh</v>
      </c>
      <c r="D807" s="235"/>
      <c r="E807" s="220" t="s">
        <v>250</v>
      </c>
      <c r="G807" s="221"/>
      <c r="H807" s="221"/>
      <c r="I807" s="221"/>
      <c r="J807" s="221"/>
    </row>
    <row r="808" spans="1:10" s="220" customFormat="1">
      <c r="A808" s="220" t="s">
        <v>2</v>
      </c>
      <c r="B808" s="232" t="str">
        <f t="shared" si="98"/>
        <v>11</v>
      </c>
      <c r="C808" s="249" t="str">
        <f t="shared" si="97"/>
        <v>11___ddmmmyy_UKy_TWMF_rep-media-zh</v>
      </c>
      <c r="D808" s="235"/>
      <c r="E808" s="220" t="s">
        <v>250</v>
      </c>
      <c r="G808" s="221"/>
      <c r="H808" s="221"/>
      <c r="I808" s="221"/>
      <c r="J808" s="221"/>
    </row>
    <row r="809" spans="1:10" s="220" customFormat="1">
      <c r="A809" s="220" t="s">
        <v>2</v>
      </c>
      <c r="B809" s="232" t="str">
        <f t="shared" si="98"/>
        <v>12</v>
      </c>
      <c r="C809" s="249" t="str">
        <f t="shared" si="97"/>
        <v>12___ddmmmyy_UKy_TWMF_rep-media-zh</v>
      </c>
      <c r="D809" s="235"/>
      <c r="E809" s="220" t="s">
        <v>250</v>
      </c>
      <c r="G809" s="221"/>
      <c r="H809" s="221"/>
      <c r="I809" s="221"/>
      <c r="J809" s="221"/>
    </row>
    <row r="810" spans="1:10" s="220" customFormat="1">
      <c r="A810" s="220" t="s">
        <v>2</v>
      </c>
      <c r="B810" s="232" t="str">
        <f t="shared" si="98"/>
        <v>13</v>
      </c>
      <c r="C810" s="249" t="str">
        <f t="shared" si="97"/>
        <v>13___ddmmmyy_UKy_TWMF_rep-media-zh</v>
      </c>
      <c r="D810" s="235"/>
      <c r="E810" s="220" t="s">
        <v>250</v>
      </c>
      <c r="G810" s="221"/>
      <c r="H810" s="221"/>
      <c r="I810" s="221"/>
      <c r="J810" s="221"/>
    </row>
    <row r="811" spans="1:10" s="220" customFormat="1">
      <c r="A811" s="220" t="s">
        <v>2</v>
      </c>
      <c r="B811" s="232" t="str">
        <f t="shared" si="98"/>
        <v>14</v>
      </c>
      <c r="C811" s="249" t="str">
        <f t="shared" si="97"/>
        <v>14___ddmmmyy_UKy_TWMF_rep-media-zh</v>
      </c>
      <c r="D811" s="235"/>
      <c r="E811" s="220" t="s">
        <v>250</v>
      </c>
      <c r="G811" s="221"/>
      <c r="H811" s="221"/>
      <c r="I811" s="221"/>
      <c r="J811" s="221"/>
    </row>
    <row r="812" spans="1:10" s="220" customFormat="1">
      <c r="A812" s="220" t="s">
        <v>2</v>
      </c>
      <c r="B812" s="232" t="str">
        <f t="shared" si="98"/>
        <v>15</v>
      </c>
      <c r="C812" s="249" t="str">
        <f t="shared" si="97"/>
        <v>15___ddmmmyy_UKy_TWMF_rep-media-zh</v>
      </c>
      <c r="D812" s="235"/>
      <c r="E812" s="220" t="s">
        <v>250</v>
      </c>
      <c r="G812" s="221"/>
      <c r="H812" s="221"/>
      <c r="I812" s="221"/>
      <c r="J812" s="221"/>
    </row>
    <row r="813" spans="1:10" s="220" customFormat="1">
      <c r="A813" s="220" t="s">
        <v>2</v>
      </c>
      <c r="B813" s="232" t="str">
        <f t="shared" si="98"/>
        <v>16</v>
      </c>
      <c r="C813" s="249" t="str">
        <f t="shared" si="97"/>
        <v>16___ddmmmyy_UKy_TWMF_rep-media-zh</v>
      </c>
      <c r="D813" s="235"/>
      <c r="E813" s="220" t="s">
        <v>250</v>
      </c>
      <c r="G813" s="221"/>
      <c r="H813" s="221"/>
      <c r="I813" s="221"/>
      <c r="J813" s="221"/>
    </row>
    <row r="814" spans="1:10" s="220" customFormat="1">
      <c r="A814" s="220" t="s">
        <v>2</v>
      </c>
      <c r="B814" s="232" t="str">
        <f t="shared" si="98"/>
        <v>17</v>
      </c>
      <c r="C814" s="249" t="str">
        <f t="shared" si="97"/>
        <v>17___ddmmmyy_UKy_TWMF_rep-media-zh</v>
      </c>
      <c r="D814" s="235"/>
      <c r="E814" s="220" t="s">
        <v>250</v>
      </c>
      <c r="G814" s="221"/>
      <c r="H814" s="221"/>
      <c r="I814" s="221"/>
      <c r="J814" s="221"/>
    </row>
    <row r="815" spans="1:10" s="220" customFormat="1">
      <c r="A815" s="220" t="s">
        <v>2</v>
      </c>
      <c r="B815" s="232" t="str">
        <f t="shared" si="98"/>
        <v>18</v>
      </c>
      <c r="C815" s="249" t="str">
        <f t="shared" si="97"/>
        <v>18___ddmmmyy_UKy_TWMF_rep-media-zh</v>
      </c>
      <c r="D815" s="235"/>
      <c r="E815" s="220" t="s">
        <v>250</v>
      </c>
    </row>
    <row r="816" spans="1:10">
      <c r="A816" s="220" t="s">
        <v>2</v>
      </c>
      <c r="B816" s="232" t="str">
        <f t="shared" si="98"/>
        <v>19</v>
      </c>
      <c r="C816" s="249" t="str">
        <f t="shared" si="97"/>
        <v>19___ddmmmyy_UKy_TWMF_rep-media-zh</v>
      </c>
      <c r="D816" s="235"/>
      <c r="E816" s="220" t="s">
        <v>250</v>
      </c>
    </row>
    <row r="817" spans="1:5">
      <c r="A817" s="220" t="s">
        <v>2</v>
      </c>
      <c r="B817" s="232" t="str">
        <f t="shared" si="98"/>
        <v>20</v>
      </c>
      <c r="C817" s="249" t="str">
        <f t="shared" si="97"/>
        <v>20___ddmmmyy_UKy_TWMF_rep-media-zh</v>
      </c>
      <c r="D817" s="235"/>
      <c r="E817" s="220" t="s">
        <v>250</v>
      </c>
    </row>
    <row r="818" spans="1:5">
      <c r="A818" s="220" t="s">
        <v>2</v>
      </c>
      <c r="B818" s="232" t="str">
        <f t="shared" si="98"/>
        <v>21</v>
      </c>
      <c r="C818" s="249" t="str">
        <f t="shared" si="97"/>
        <v>21___ddmmmyy_UKy_TWMF_rep-media-zh</v>
      </c>
      <c r="D818" s="115"/>
      <c r="E818" s="220" t="s">
        <v>250</v>
      </c>
    </row>
    <row r="819" spans="1:5">
      <c r="A819" s="220" t="s">
        <v>2</v>
      </c>
      <c r="B819" s="232" t="str">
        <f t="shared" si="98"/>
        <v>22</v>
      </c>
      <c r="C819" s="249" t="str">
        <f t="shared" si="97"/>
        <v>22___ddmmmyy_UKy_TWMF_rep-media-zh</v>
      </c>
      <c r="D819" s="115"/>
      <c r="E819" s="220" t="s">
        <v>250</v>
      </c>
    </row>
    <row r="820" spans="1:5">
      <c r="A820" s="220" t="s">
        <v>2</v>
      </c>
      <c r="B820" s="232" t="str">
        <f t="shared" si="98"/>
        <v>23</v>
      </c>
      <c r="C820" s="249" t="str">
        <f t="shared" si="97"/>
        <v>23___ddmmmyy_UKy_TWMF_rep-media-zh</v>
      </c>
      <c r="D820" s="115"/>
      <c r="E820" s="220" t="s">
        <v>250</v>
      </c>
    </row>
    <row r="821" spans="1:5">
      <c r="A821" s="220" t="s">
        <v>2</v>
      </c>
      <c r="B821" s="232" t="str">
        <f t="shared" si="98"/>
        <v>24</v>
      </c>
      <c r="C821" s="249" t="str">
        <f t="shared" si="97"/>
        <v>24___ddmmmyy_UKy_TWMF_rep-media-zh</v>
      </c>
      <c r="D821" s="115"/>
      <c r="E821" s="220" t="s">
        <v>250</v>
      </c>
    </row>
    <row r="822" spans="1:5">
      <c r="A822" s="220" t="s">
        <v>2</v>
      </c>
      <c r="B822" s="232" t="str">
        <f t="shared" si="98"/>
        <v>25</v>
      </c>
      <c r="C822" s="249" t="str">
        <f t="shared" si="97"/>
        <v>25___ddmmmyy_UKy_TWMF_rep-media-zh</v>
      </c>
      <c r="D822" s="115"/>
      <c r="E822" s="220" t="s">
        <v>250</v>
      </c>
    </row>
    <row r="823" spans="1:5">
      <c r="A823" s="220" t="s">
        <v>2</v>
      </c>
      <c r="B823" s="232" t="str">
        <f t="shared" si="98"/>
        <v>26</v>
      </c>
      <c r="C823" s="249" t="str">
        <f t="shared" si="97"/>
        <v>26___ddmmmyy_UKy_TWMF_rep-media-zh</v>
      </c>
      <c r="D823" s="115"/>
      <c r="E823" s="220" t="s">
        <v>250</v>
      </c>
    </row>
    <row r="824" spans="1:5">
      <c r="A824" s="220" t="s">
        <v>2</v>
      </c>
      <c r="B824" s="232" t="str">
        <f t="shared" si="98"/>
        <v>27</v>
      </c>
      <c r="C824" s="249" t="str">
        <f t="shared" si="97"/>
        <v>27___ddmmmyy_UKy_TWMF_rep-media-zh</v>
      </c>
      <c r="D824" s="115"/>
      <c r="E824" s="220" t="s">
        <v>250</v>
      </c>
    </row>
    <row r="825" spans="1:5">
      <c r="A825" s="220" t="s">
        <v>2</v>
      </c>
      <c r="B825" s="232" t="str">
        <f t="shared" si="98"/>
        <v>28</v>
      </c>
      <c r="C825" s="249" t="str">
        <f t="shared" si="97"/>
        <v>28___ddmmmyy_UKy_TWMF_rep-media-zh</v>
      </c>
      <c r="D825" s="115"/>
      <c r="E825" s="220" t="s">
        <v>250</v>
      </c>
    </row>
    <row r="826" spans="1:5">
      <c r="A826" s="220" t="s">
        <v>2</v>
      </c>
      <c r="B826" s="232" t="str">
        <f t="shared" si="98"/>
        <v>29</v>
      </c>
      <c r="C826" s="249" t="str">
        <f t="shared" si="97"/>
        <v>29___ddmmmyy_UKy_TWMF_rep-media-zh</v>
      </c>
      <c r="D826" s="115"/>
      <c r="E826" s="220" t="s">
        <v>250</v>
      </c>
    </row>
    <row r="827" spans="1:5">
      <c r="A827" s="220" t="s">
        <v>2</v>
      </c>
      <c r="B827" s="232" t="str">
        <f t="shared" si="98"/>
        <v>30</v>
      </c>
      <c r="C827" s="249" t="str">
        <f t="shared" si="97"/>
        <v>30___ddmmmyy_UKy_TWMF_rep-media-zh</v>
      </c>
      <c r="D827" s="115"/>
      <c r="E827" s="220" t="s">
        <v>250</v>
      </c>
    </row>
    <row r="828" spans="1:5">
      <c r="A828" s="220" t="s">
        <v>2</v>
      </c>
      <c r="B828" s="232" t="str">
        <f t="shared" si="98"/>
        <v>31</v>
      </c>
      <c r="C828" s="249" t="str">
        <f t="shared" si="97"/>
        <v>31___ddmmmyy_UKy_TWMF_rep-media-zh</v>
      </c>
      <c r="D828" s="115"/>
      <c r="E828" s="220" t="s">
        <v>250</v>
      </c>
    </row>
    <row r="829" spans="1:5">
      <c r="A829" s="220" t="s">
        <v>2</v>
      </c>
      <c r="B829" s="232" t="str">
        <f t="shared" si="98"/>
        <v>32</v>
      </c>
      <c r="C829" s="249" t="str">
        <f t="shared" si="97"/>
        <v>32___ddmmmyy_UKy_TWMF_rep-media-zh</v>
      </c>
      <c r="D829" s="115"/>
      <c r="E829" s="220" t="s">
        <v>250</v>
      </c>
    </row>
  </sheetData>
  <phoneticPr fontId="17" type="noConversion"/>
  <dataValidations count="4">
    <dataValidation type="list" allowBlank="1" showInputMessage="1" showErrorMessage="1" sqref="F152:F183">
      <formula1>$B$136:$B$143</formula1>
    </dataValidation>
    <dataValidation type="list" allowBlank="1" showInputMessage="1" showErrorMessage="1" errorTitle="INVALID ENTRY" error="please choose from the pull down menu" sqref="Q152:Q183 L246:L277 AC201:AC232 AG201:AG232 AK201:AK232 AO201:AO232 AS201:AS232">
      <formula1>$G$3:$G$14</formula1>
    </dataValidation>
    <dataValidation type="list" allowBlank="1" showInputMessage="1" showErrorMessage="1" errorTitle="INVALID ENTRY" error="please choose from the pull down menu" sqref="L761:L792 U761:U792 F798:F829 I297:I328 L297:L328 O297:O328 R297:R328 U297:U328 X297:X328 AA297:AA328 H342:H373 V342:V373 F382:F413 I437:I468 L437:L468 O437:O468 R437:R468 U437:U468 F474:F505 I518:I549 L518:L549 O518:O549 R518:R549 U518:U549 F555:F586 I599:I630 L599:L630 O599:O630 R599:R630 U599:U630 F636:F667 I680:I711 L680:L711 U680:U711 O680:O711 R680:R711 F717:F748 O761:O792 R761:R792 I761:I792">
      <formula1>$I$3:$I$14</formula1>
    </dataValidation>
    <dataValidation allowBlank="1" showInputMessage="1" showErrorMessage="1" errorTitle="INVALID ENTRY" error="please choose from the pull down menu" sqref="AL201:AM232"/>
  </dataValidations>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0]!PrepareLIMSUpload">
                <anchor moveWithCells="1">
                  <from>
                    <xdr:col>2</xdr:col>
                    <xdr:colOff>0</xdr:colOff>
                    <xdr:row>10</xdr:row>
                    <xdr:rowOff>0</xdr:rowOff>
                  </from>
                  <to>
                    <xdr:col>2</xdr:col>
                    <xdr:colOff>2143125</xdr:colOff>
                    <xdr:row>11</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875" defaultRowHeight="15.75"/>
  <cols>
    <col min="4" max="4" width="42" customWidth="1"/>
    <col min="5" max="5" width="42.125" customWidth="1"/>
  </cols>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L23" sqref="L23"/>
    </sheetView>
  </sheetViews>
  <sheetFormatPr defaultColWidth="11.5" defaultRowHeight="15"/>
  <cols>
    <col min="1" max="16384" width="11.5" style="39"/>
  </cols>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11" defaultRowHeight="15.75"/>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D44"/>
  <sheetViews>
    <sheetView workbookViewId="0">
      <pane xSplit="4" ySplit="2" topLeftCell="E3" activePane="bottomRight" state="frozen"/>
      <selection pane="topRight" activeCell="E1" sqref="E1"/>
      <selection pane="bottomLeft" activeCell="A3" sqref="A3"/>
      <selection pane="bottomRight" activeCell="H45" sqref="H45"/>
    </sheetView>
  </sheetViews>
  <sheetFormatPr defaultColWidth="8.875" defaultRowHeight="15.75"/>
  <cols>
    <col min="1" max="1" width="4.375" style="2" customWidth="1"/>
    <col min="2" max="2" width="4" style="3" customWidth="1"/>
    <col min="3" max="3" width="20.375" style="3" customWidth="1"/>
    <col min="4" max="4" width="50.5" style="2" customWidth="1"/>
    <col min="5" max="5" width="18.625" style="2" customWidth="1"/>
    <col min="6" max="8" width="15.375" style="2" customWidth="1"/>
    <col min="9" max="9" width="11.875" style="2" customWidth="1"/>
    <col min="10" max="10" width="9.875" style="2" customWidth="1"/>
    <col min="11" max="11" width="12" style="2" customWidth="1"/>
    <col min="12" max="12" width="11.875" style="2" customWidth="1"/>
    <col min="13" max="13" width="1.625" style="2" customWidth="1"/>
    <col min="14" max="17" width="7.5" style="6" customWidth="1"/>
    <col min="18" max="26" width="8.875" style="6"/>
    <col min="27" max="27" width="12.875" style="6" customWidth="1"/>
    <col min="28" max="28" width="8.875" style="6"/>
    <col min="29" max="29" width="8.875" style="2"/>
    <col min="30" max="30" width="27.125" style="2" customWidth="1"/>
    <col min="31" max="16384" width="8.875" style="2"/>
  </cols>
  <sheetData>
    <row r="1" spans="1:30" ht="26.25">
      <c r="A1" s="1" t="s">
        <v>100</v>
      </c>
      <c r="M1" s="4"/>
      <c r="N1" s="5" t="s">
        <v>101</v>
      </c>
    </row>
    <row r="2" spans="1:30" ht="53.25" customHeight="1">
      <c r="A2" s="1"/>
      <c r="C2" s="393" t="s">
        <v>102</v>
      </c>
      <c r="D2" s="394"/>
      <c r="E2" s="7" t="s">
        <v>103</v>
      </c>
      <c r="F2" s="7" t="s">
        <v>104</v>
      </c>
      <c r="G2" s="7" t="s">
        <v>105</v>
      </c>
      <c r="H2" s="7" t="s">
        <v>106</v>
      </c>
      <c r="I2" s="7" t="s">
        <v>107</v>
      </c>
      <c r="J2" s="7" t="s">
        <v>108</v>
      </c>
      <c r="K2" s="7" t="s">
        <v>109</v>
      </c>
      <c r="L2" s="7" t="s">
        <v>110</v>
      </c>
      <c r="M2" s="8"/>
      <c r="N2" s="9" t="s">
        <v>111</v>
      </c>
      <c r="O2" s="9" t="s">
        <v>112</v>
      </c>
      <c r="P2" s="9" t="s">
        <v>113</v>
      </c>
      <c r="Q2" s="9" t="s">
        <v>114</v>
      </c>
      <c r="R2" s="9" t="s">
        <v>115</v>
      </c>
      <c r="S2" s="9" t="s">
        <v>116</v>
      </c>
      <c r="T2" s="9" t="s">
        <v>117</v>
      </c>
      <c r="U2" s="9" t="s">
        <v>118</v>
      </c>
      <c r="V2" s="9" t="s">
        <v>119</v>
      </c>
      <c r="W2" s="9" t="s">
        <v>120</v>
      </c>
      <c r="X2" s="9" t="s">
        <v>121</v>
      </c>
      <c r="Y2" s="9" t="s">
        <v>122</v>
      </c>
      <c r="Z2" s="9" t="s">
        <v>123</v>
      </c>
      <c r="AA2" s="9" t="s">
        <v>124</v>
      </c>
      <c r="AB2" s="10" t="s">
        <v>125</v>
      </c>
      <c r="AC2" s="3" t="s">
        <v>126</v>
      </c>
      <c r="AD2" s="2" t="s">
        <v>55</v>
      </c>
    </row>
    <row r="3" spans="1:30">
      <c r="H3" s="11"/>
      <c r="I3" s="11"/>
      <c r="M3" s="8"/>
    </row>
    <row r="4" spans="1:30" s="11" customFormat="1">
      <c r="B4" s="368"/>
      <c r="C4" s="12" t="s">
        <v>127</v>
      </c>
      <c r="D4" s="13" t="s">
        <v>128</v>
      </c>
      <c r="E4" s="364" t="str">
        <f>IF(B4="","",(CONCATENATE('Master sheet'!$I$43," ",'Master sheet'!$J$43)))</f>
        <v/>
      </c>
      <c r="F4" s="364" t="str">
        <f>IF($B4="","",'Master sheet'!$C$48)</f>
        <v/>
      </c>
      <c r="G4" s="15"/>
      <c r="H4" s="16"/>
      <c r="I4" s="16"/>
      <c r="J4" s="17">
        <v>155</v>
      </c>
      <c r="K4" s="17">
        <v>155</v>
      </c>
      <c r="L4" s="17">
        <v>930</v>
      </c>
      <c r="M4" s="18"/>
      <c r="N4" s="19"/>
      <c r="O4" s="19"/>
      <c r="P4" s="19"/>
      <c r="Q4" s="19"/>
      <c r="R4" s="19"/>
      <c r="S4" s="19"/>
      <c r="T4" s="19"/>
      <c r="U4" s="19"/>
      <c r="V4" s="19"/>
      <c r="W4" s="19"/>
      <c r="X4" s="19"/>
      <c r="Y4" s="19"/>
      <c r="Z4" s="19"/>
      <c r="AA4" s="19"/>
      <c r="AB4" s="19"/>
    </row>
    <row r="5" spans="1:30" s="11" customFormat="1">
      <c r="B5" s="12"/>
      <c r="C5" s="12"/>
      <c r="D5" s="20"/>
      <c r="E5" s="20"/>
      <c r="F5" s="21"/>
      <c r="G5" s="16"/>
      <c r="H5" s="21"/>
      <c r="I5" s="21"/>
      <c r="J5" s="17"/>
      <c r="K5" s="17"/>
      <c r="L5" s="17"/>
      <c r="M5" s="18"/>
      <c r="N5" s="19"/>
      <c r="O5" s="19"/>
      <c r="P5" s="19"/>
      <c r="Q5" s="19"/>
      <c r="R5" s="19"/>
      <c r="S5" s="19"/>
      <c r="T5" s="19"/>
      <c r="U5" s="19"/>
      <c r="V5" s="19"/>
      <c r="W5" s="19"/>
      <c r="X5" s="19"/>
      <c r="Y5" s="19"/>
      <c r="Z5" s="19"/>
      <c r="AA5" s="19"/>
      <c r="AB5" s="19"/>
    </row>
    <row r="6" spans="1:30" s="11" customFormat="1">
      <c r="B6" s="365"/>
      <c r="C6" s="12" t="s">
        <v>129</v>
      </c>
      <c r="D6" s="13" t="s">
        <v>130</v>
      </c>
      <c r="E6" s="364" t="str">
        <f>IF(B6="","",(CONCATENATE('Master sheet'!$I$43," ",'Master sheet'!$J$43)))</f>
        <v/>
      </c>
      <c r="F6" s="364" t="str">
        <f>IF($B6="","",'Master sheet'!$C$48)</f>
        <v/>
      </c>
      <c r="G6" s="22"/>
      <c r="H6" s="16"/>
      <c r="I6" s="16"/>
      <c r="J6" s="17">
        <v>75</v>
      </c>
      <c r="K6" s="17">
        <v>75</v>
      </c>
      <c r="L6" s="17">
        <v>450</v>
      </c>
      <c r="M6" s="18"/>
      <c r="N6" s="19"/>
      <c r="O6" s="19"/>
      <c r="P6" s="19"/>
      <c r="Q6" s="19"/>
      <c r="R6" s="19"/>
      <c r="S6" s="19"/>
      <c r="T6" s="19"/>
      <c r="U6" s="19"/>
      <c r="V6" s="19"/>
      <c r="W6" s="19"/>
      <c r="X6" s="19"/>
      <c r="Y6" s="19"/>
      <c r="Z6" s="19"/>
      <c r="AA6" s="19"/>
      <c r="AB6" s="19"/>
    </row>
    <row r="7" spans="1:30" s="11" customFormat="1">
      <c r="B7" s="12"/>
      <c r="C7" s="12"/>
      <c r="D7" s="20"/>
      <c r="E7" s="20"/>
      <c r="F7" s="21"/>
      <c r="G7" s="16"/>
      <c r="H7" s="21"/>
      <c r="I7" s="21"/>
      <c r="J7" s="17"/>
      <c r="K7" s="17"/>
      <c r="L7" s="17"/>
      <c r="M7" s="18"/>
      <c r="N7" s="19"/>
      <c r="O7" s="19"/>
      <c r="P7" s="19"/>
      <c r="Q7" s="19"/>
      <c r="R7" s="19"/>
      <c r="S7" s="19"/>
      <c r="T7" s="19"/>
      <c r="U7" s="19"/>
      <c r="V7" s="19"/>
      <c r="W7" s="19"/>
      <c r="X7" s="19"/>
      <c r="Y7" s="19"/>
      <c r="Z7" s="19"/>
      <c r="AA7" s="19"/>
      <c r="AB7" s="19"/>
    </row>
    <row r="8" spans="1:30" s="11" customFormat="1">
      <c r="B8" s="365"/>
      <c r="C8" s="12" t="s">
        <v>131</v>
      </c>
      <c r="D8" s="13" t="s">
        <v>132</v>
      </c>
      <c r="E8" s="364" t="str">
        <f>IF(B8="","",(CONCATENATE('Master sheet'!$I$43," ",'Master sheet'!$J$43)))</f>
        <v/>
      </c>
      <c r="F8" s="364" t="str">
        <f>IF($B8="","",'Master sheet'!$C$48)</f>
        <v/>
      </c>
      <c r="G8" s="22"/>
      <c r="H8" s="16"/>
      <c r="I8" s="16"/>
      <c r="J8" s="17">
        <v>45</v>
      </c>
      <c r="K8" s="17">
        <v>45</v>
      </c>
      <c r="L8" s="17">
        <v>270</v>
      </c>
      <c r="M8" s="18"/>
      <c r="N8" s="19"/>
      <c r="O8" s="19"/>
      <c r="P8" s="19"/>
      <c r="Q8" s="19"/>
      <c r="R8" s="19"/>
      <c r="S8" s="19"/>
      <c r="T8" s="19"/>
      <c r="U8" s="19"/>
      <c r="V8" s="19"/>
      <c r="W8" s="19"/>
      <c r="X8" s="19"/>
      <c r="Y8" s="19"/>
      <c r="Z8" s="19"/>
      <c r="AA8" s="19"/>
      <c r="AB8" s="19"/>
    </row>
    <row r="9" spans="1:30" s="11" customFormat="1">
      <c r="B9" s="12"/>
      <c r="C9" s="12"/>
      <c r="D9" s="20"/>
      <c r="E9" s="20"/>
      <c r="F9" s="21"/>
      <c r="G9" s="16"/>
      <c r="H9" s="21"/>
      <c r="I9" s="21"/>
      <c r="J9" s="17"/>
      <c r="K9" s="17"/>
      <c r="L9" s="17"/>
      <c r="M9" s="18"/>
      <c r="N9" s="19"/>
      <c r="O9" s="19"/>
      <c r="P9" s="19"/>
      <c r="Q9" s="19"/>
      <c r="R9" s="19"/>
      <c r="S9" s="19"/>
      <c r="T9" s="19"/>
      <c r="U9" s="19"/>
      <c r="V9" s="19"/>
      <c r="W9" s="19"/>
      <c r="X9" s="19"/>
      <c r="Y9" s="19"/>
      <c r="Z9" s="19"/>
      <c r="AA9" s="19"/>
      <c r="AB9" s="19"/>
    </row>
    <row r="10" spans="1:30" s="11" customFormat="1">
      <c r="B10" s="365"/>
      <c r="C10" s="12" t="s">
        <v>133</v>
      </c>
      <c r="D10" s="13" t="s">
        <v>134</v>
      </c>
      <c r="E10" s="364" t="str">
        <f>IF(B10="","",(CONCATENATE('Master sheet'!$I$43," ",'Master sheet'!$J$43)))</f>
        <v/>
      </c>
      <c r="F10" s="364" t="str">
        <f>IF($B10="","",'Master sheet'!$C$48)</f>
        <v/>
      </c>
      <c r="G10" s="22"/>
      <c r="H10" s="16"/>
      <c r="I10" s="16"/>
      <c r="J10" s="17">
        <v>120</v>
      </c>
      <c r="K10" s="17">
        <v>120</v>
      </c>
      <c r="L10" s="17">
        <v>720</v>
      </c>
      <c r="M10" s="18"/>
      <c r="N10" s="19"/>
      <c r="O10" s="19"/>
      <c r="P10" s="19"/>
      <c r="Q10" s="19"/>
      <c r="R10" s="19"/>
      <c r="S10" s="19"/>
      <c r="T10" s="19"/>
      <c r="U10" s="19"/>
      <c r="V10" s="19"/>
      <c r="W10" s="19"/>
      <c r="X10" s="19"/>
      <c r="Y10" s="19"/>
      <c r="Z10" s="19"/>
      <c r="AA10" s="19"/>
      <c r="AB10" s="19"/>
    </row>
    <row r="11" spans="1:30" s="11" customFormat="1">
      <c r="B11" s="12"/>
      <c r="C11" s="12"/>
      <c r="D11" s="20"/>
      <c r="E11" s="20"/>
      <c r="F11" s="21"/>
      <c r="G11" s="16"/>
      <c r="H11" s="21"/>
      <c r="I11" s="21"/>
      <c r="J11" s="17"/>
      <c r="K11" s="17"/>
      <c r="L11" s="17"/>
      <c r="M11" s="18"/>
      <c r="N11" s="19"/>
      <c r="O11" s="19"/>
      <c r="P11" s="19"/>
      <c r="Q11" s="19"/>
      <c r="R11" s="19"/>
      <c r="S11" s="19"/>
      <c r="T11" s="19"/>
      <c r="U11" s="19"/>
      <c r="V11" s="19"/>
      <c r="W11" s="19"/>
      <c r="X11" s="19"/>
      <c r="Y11" s="19"/>
      <c r="Z11" s="19"/>
      <c r="AA11" s="19"/>
      <c r="AB11" s="19"/>
    </row>
    <row r="12" spans="1:30" s="11" customFormat="1">
      <c r="B12" s="365"/>
      <c r="C12" s="12" t="s">
        <v>135</v>
      </c>
      <c r="D12" s="13" t="s">
        <v>136</v>
      </c>
      <c r="E12" s="364" t="str">
        <f>IF(B12="","",(CONCATENATE('Master sheet'!$I$43," ",'Master sheet'!$J$43)))</f>
        <v/>
      </c>
      <c r="F12" s="364" t="str">
        <f>IF($B12="","",'Master sheet'!$C$48)</f>
        <v/>
      </c>
      <c r="G12" s="22"/>
      <c r="H12" s="16"/>
      <c r="I12" s="16"/>
      <c r="J12" s="17">
        <v>75</v>
      </c>
      <c r="K12" s="17">
        <v>75</v>
      </c>
      <c r="L12" s="17">
        <v>450</v>
      </c>
      <c r="M12" s="18"/>
      <c r="N12" s="19"/>
      <c r="O12" s="19"/>
      <c r="P12" s="19"/>
      <c r="Q12" s="19"/>
      <c r="R12" s="19"/>
      <c r="S12" s="19"/>
      <c r="T12" s="19"/>
      <c r="U12" s="19"/>
      <c r="V12" s="19"/>
      <c r="W12" s="19"/>
      <c r="X12" s="19"/>
      <c r="Y12" s="19"/>
      <c r="Z12" s="19"/>
      <c r="AA12" s="19"/>
      <c r="AB12" s="19"/>
    </row>
    <row r="13" spans="1:30" s="11" customFormat="1">
      <c r="B13" s="12"/>
      <c r="C13" s="12"/>
      <c r="D13" s="20"/>
      <c r="E13" s="20"/>
      <c r="F13" s="21"/>
      <c r="G13" s="16"/>
      <c r="H13" s="21"/>
      <c r="I13" s="21"/>
      <c r="J13" s="17"/>
      <c r="K13" s="17"/>
      <c r="L13" s="17"/>
      <c r="M13" s="18"/>
      <c r="N13" s="19"/>
      <c r="O13" s="19"/>
      <c r="P13" s="19"/>
      <c r="Q13" s="19"/>
      <c r="R13" s="19"/>
      <c r="S13" s="19"/>
      <c r="T13" s="19"/>
      <c r="U13" s="19"/>
      <c r="V13" s="19"/>
      <c r="W13" s="19"/>
      <c r="X13" s="19"/>
      <c r="Y13" s="19"/>
      <c r="Z13" s="19"/>
      <c r="AA13" s="19"/>
      <c r="AB13" s="19"/>
    </row>
    <row r="14" spans="1:30" s="11" customFormat="1">
      <c r="B14" s="365"/>
      <c r="C14" s="12" t="s">
        <v>137</v>
      </c>
      <c r="D14" s="13" t="s">
        <v>138</v>
      </c>
      <c r="E14" s="364" t="str">
        <f>IF(B14="","",(CONCATENATE('Master sheet'!$I$43," ",'Master sheet'!$J$43)))</f>
        <v/>
      </c>
      <c r="F14" s="364" t="str">
        <f>IF($B14="","",'Master sheet'!$C$48)</f>
        <v/>
      </c>
      <c r="G14" s="22"/>
      <c r="H14" s="16"/>
      <c r="I14" s="16"/>
      <c r="J14" s="17">
        <v>45</v>
      </c>
      <c r="K14" s="17">
        <v>45</v>
      </c>
      <c r="L14" s="17">
        <v>270</v>
      </c>
      <c r="M14" s="18"/>
      <c r="N14" s="19"/>
      <c r="O14" s="19"/>
      <c r="P14" s="19"/>
      <c r="Q14" s="19"/>
      <c r="R14" s="19"/>
      <c r="S14" s="19"/>
      <c r="T14" s="19"/>
      <c r="U14" s="19"/>
      <c r="V14" s="19"/>
      <c r="W14" s="19"/>
      <c r="X14" s="19"/>
      <c r="Y14" s="19"/>
      <c r="Z14" s="19"/>
      <c r="AA14" s="19"/>
      <c r="AB14" s="19"/>
    </row>
    <row r="15" spans="1:30" s="11" customFormat="1">
      <c r="B15" s="12"/>
      <c r="C15" s="12"/>
      <c r="D15" s="20"/>
      <c r="E15" s="20"/>
      <c r="F15" s="21"/>
      <c r="G15" s="21"/>
      <c r="H15" s="21"/>
      <c r="I15" s="21"/>
      <c r="J15" s="17"/>
      <c r="K15" s="17"/>
      <c r="L15" s="17"/>
      <c r="M15" s="18"/>
      <c r="N15" s="19"/>
      <c r="O15" s="19"/>
      <c r="P15" s="19"/>
      <c r="Q15" s="19"/>
      <c r="R15" s="19"/>
      <c r="S15" s="19"/>
      <c r="T15" s="19"/>
      <c r="U15" s="19"/>
      <c r="V15" s="19"/>
      <c r="W15" s="19"/>
      <c r="X15" s="19"/>
      <c r="Y15" s="19"/>
      <c r="Z15" s="19"/>
      <c r="AA15" s="19"/>
      <c r="AB15" s="19"/>
    </row>
    <row r="16" spans="1:30" s="11" customFormat="1">
      <c r="B16" s="365"/>
      <c r="C16" s="12" t="s">
        <v>139</v>
      </c>
      <c r="D16" s="13" t="s">
        <v>140</v>
      </c>
      <c r="E16" s="364" t="str">
        <f>IF(B16="","",(CONCATENATE('Master sheet'!$I$43," ",'Master sheet'!$J$43)))</f>
        <v/>
      </c>
      <c r="F16" s="364" t="str">
        <f>IF($B16="","",'Master sheet'!$C$48)</f>
        <v/>
      </c>
      <c r="G16" s="14"/>
      <c r="H16" s="16"/>
      <c r="I16" s="16"/>
      <c r="J16" s="17">
        <v>45</v>
      </c>
      <c r="K16" s="17">
        <v>45</v>
      </c>
      <c r="L16" s="17">
        <v>270</v>
      </c>
      <c r="M16" s="18"/>
      <c r="N16" s="19"/>
      <c r="O16" s="19"/>
      <c r="P16" s="19"/>
      <c r="Q16" s="19"/>
      <c r="R16" s="19"/>
      <c r="S16" s="19"/>
      <c r="T16" s="19"/>
      <c r="U16" s="19"/>
      <c r="V16" s="19"/>
      <c r="W16" s="19"/>
      <c r="X16" s="19"/>
      <c r="Y16" s="19"/>
      <c r="Z16" s="19"/>
      <c r="AA16" s="19"/>
      <c r="AB16" s="19"/>
    </row>
    <row r="17" spans="2:30" s="11" customFormat="1">
      <c r="B17" s="12"/>
      <c r="C17" s="12"/>
      <c r="D17" s="20"/>
      <c r="E17" s="20"/>
      <c r="F17" s="21"/>
      <c r="G17" s="21"/>
      <c r="H17" s="21"/>
      <c r="I17" s="21"/>
      <c r="J17" s="17"/>
      <c r="K17" s="17"/>
      <c r="L17" s="17"/>
      <c r="M17" s="18"/>
      <c r="N17" s="19"/>
      <c r="O17" s="19"/>
      <c r="P17" s="19"/>
      <c r="Q17" s="19"/>
      <c r="R17" s="19"/>
      <c r="S17" s="19"/>
      <c r="T17" s="19"/>
      <c r="U17" s="19"/>
      <c r="V17" s="19"/>
      <c r="W17" s="19"/>
      <c r="X17" s="19"/>
      <c r="Y17" s="19"/>
      <c r="Z17" s="19"/>
      <c r="AA17" s="19"/>
      <c r="AB17" s="19"/>
    </row>
    <row r="18" spans="2:30" s="11" customFormat="1">
      <c r="B18" s="365"/>
      <c r="C18" s="12" t="s">
        <v>141</v>
      </c>
      <c r="D18" s="13" t="s">
        <v>142</v>
      </c>
      <c r="E18" s="364" t="str">
        <f>IF(B18="","",(CONCATENATE('Master sheet'!$I$43," ",'Master sheet'!$J$43)))</f>
        <v/>
      </c>
      <c r="F18" s="364" t="str">
        <f>IF($B18="","",'Master sheet'!$C$48)</f>
        <v/>
      </c>
      <c r="G18" s="14"/>
      <c r="H18" s="16"/>
      <c r="I18" s="16"/>
      <c r="J18" s="17">
        <v>45</v>
      </c>
      <c r="K18" s="17">
        <v>45</v>
      </c>
      <c r="L18" s="17">
        <v>270</v>
      </c>
      <c r="M18" s="18"/>
      <c r="N18" s="19"/>
      <c r="O18" s="19"/>
      <c r="P18" s="19"/>
      <c r="Q18" s="19"/>
      <c r="R18" s="19"/>
      <c r="S18" s="19"/>
      <c r="T18" s="19"/>
      <c r="U18" s="19"/>
      <c r="V18" s="19"/>
      <c r="W18" s="19"/>
      <c r="X18" s="19"/>
      <c r="Y18" s="19"/>
      <c r="Z18" s="19"/>
      <c r="AA18" s="19"/>
      <c r="AB18" s="19"/>
    </row>
    <row r="19" spans="2:30" s="11" customFormat="1">
      <c r="B19" s="12"/>
      <c r="C19" s="12"/>
      <c r="D19" s="20"/>
      <c r="E19" s="20"/>
      <c r="F19" s="21"/>
      <c r="G19" s="21"/>
      <c r="H19" s="21"/>
      <c r="I19" s="21"/>
      <c r="J19" s="17"/>
      <c r="K19" s="17"/>
      <c r="L19" s="17"/>
      <c r="M19" s="18"/>
      <c r="N19" s="19"/>
      <c r="O19" s="19"/>
      <c r="P19" s="19"/>
      <c r="Q19" s="19"/>
      <c r="R19" s="19"/>
      <c r="S19" s="19"/>
      <c r="T19" s="19"/>
      <c r="U19" s="19"/>
      <c r="V19" s="19"/>
      <c r="W19" s="19"/>
      <c r="X19" s="19"/>
      <c r="Y19" s="19"/>
      <c r="Z19" s="19"/>
      <c r="AA19" s="19"/>
      <c r="AB19" s="19"/>
    </row>
    <row r="20" spans="2:30" s="11" customFormat="1">
      <c r="B20" s="365"/>
      <c r="C20" s="12" t="s">
        <v>143</v>
      </c>
      <c r="D20" s="13" t="s">
        <v>144</v>
      </c>
      <c r="E20" s="364" t="str">
        <f>IF(B20="","",(CONCATENATE('Master sheet'!$I$43," ",'Master sheet'!$J$43)))</f>
        <v/>
      </c>
      <c r="F20" s="364" t="str">
        <f>IF($B20="","",'Master sheet'!$C$48)</f>
        <v/>
      </c>
      <c r="G20" s="14"/>
      <c r="H20" s="16"/>
      <c r="I20" s="16"/>
      <c r="J20" s="17">
        <v>75</v>
      </c>
      <c r="K20" s="17">
        <v>75</v>
      </c>
      <c r="L20" s="17">
        <v>450</v>
      </c>
      <c r="M20" s="18"/>
      <c r="N20" s="19"/>
      <c r="O20" s="19"/>
      <c r="P20" s="19"/>
      <c r="Q20" s="19"/>
      <c r="R20" s="19"/>
      <c r="S20" s="19"/>
      <c r="T20" s="19"/>
      <c r="U20" s="19"/>
      <c r="V20" s="19"/>
      <c r="W20" s="19"/>
      <c r="X20" s="19"/>
      <c r="Y20" s="19"/>
      <c r="Z20" s="19"/>
      <c r="AA20" s="19"/>
      <c r="AB20" s="19"/>
    </row>
    <row r="21" spans="2:30" s="11" customFormat="1">
      <c r="B21" s="12"/>
      <c r="C21" s="12"/>
      <c r="D21" s="20"/>
      <c r="E21" s="20"/>
      <c r="F21" s="21"/>
      <c r="G21" s="21"/>
      <c r="H21" s="21"/>
      <c r="I21" s="21"/>
      <c r="J21" s="17"/>
      <c r="K21" s="17"/>
      <c r="L21" s="17"/>
      <c r="M21" s="18"/>
      <c r="N21" s="19"/>
      <c r="O21" s="19"/>
      <c r="P21" s="19"/>
      <c r="Q21" s="19"/>
      <c r="R21" s="19"/>
      <c r="S21" s="19"/>
      <c r="T21" s="19"/>
      <c r="U21" s="19"/>
      <c r="V21" s="19"/>
      <c r="W21" s="19"/>
      <c r="X21" s="19"/>
      <c r="Y21" s="19"/>
      <c r="Z21" s="19"/>
      <c r="AA21" s="19"/>
      <c r="AB21" s="19"/>
    </row>
    <row r="22" spans="2:30" s="11" customFormat="1">
      <c r="B22" s="365"/>
      <c r="C22" s="12" t="s">
        <v>145</v>
      </c>
      <c r="D22" s="13" t="s">
        <v>146</v>
      </c>
      <c r="E22" s="364" t="str">
        <f>IF(B22="","",(CONCATENATE('Master sheet'!$I$43," ",'Master sheet'!$J$43)))</f>
        <v/>
      </c>
      <c r="F22" s="364" t="str">
        <f>IF($B22="","",'Master sheet'!$C$48)</f>
        <v/>
      </c>
      <c r="G22" s="14"/>
      <c r="H22" s="16"/>
      <c r="I22" s="16"/>
      <c r="J22" s="17">
        <v>30</v>
      </c>
      <c r="K22" s="17">
        <v>30</v>
      </c>
      <c r="L22" s="17">
        <v>180</v>
      </c>
      <c r="M22" s="18"/>
      <c r="N22" s="19"/>
      <c r="O22" s="19"/>
      <c r="P22" s="19"/>
      <c r="Q22" s="19"/>
      <c r="R22" s="19"/>
      <c r="S22" s="19"/>
      <c r="T22" s="19"/>
      <c r="U22" s="19"/>
      <c r="V22" s="19"/>
      <c r="W22" s="19"/>
      <c r="X22" s="19"/>
      <c r="Y22" s="19"/>
      <c r="Z22" s="19"/>
      <c r="AA22" s="19"/>
      <c r="AB22" s="19"/>
    </row>
    <row r="23" spans="2:30" s="11" customFormat="1">
      <c r="B23" s="12"/>
      <c r="C23" s="12"/>
      <c r="D23" s="20"/>
      <c r="E23" s="20"/>
      <c r="F23" s="21"/>
      <c r="G23" s="21"/>
      <c r="H23" s="21"/>
      <c r="I23" s="21"/>
      <c r="J23" s="17"/>
      <c r="K23" s="17"/>
      <c r="L23" s="17"/>
      <c r="M23" s="18"/>
      <c r="N23" s="19"/>
      <c r="O23" s="19"/>
      <c r="P23" s="19"/>
      <c r="Q23" s="19"/>
      <c r="R23" s="19"/>
      <c r="S23" s="19"/>
      <c r="T23" s="19"/>
      <c r="U23" s="19"/>
      <c r="V23" s="19"/>
      <c r="W23" s="19"/>
      <c r="X23" s="19"/>
      <c r="Y23" s="19"/>
      <c r="Z23" s="19"/>
      <c r="AA23" s="19"/>
      <c r="AB23" s="19"/>
    </row>
    <row r="24" spans="2:30" s="11" customFormat="1">
      <c r="B24" s="365"/>
      <c r="C24" s="12" t="s">
        <v>147</v>
      </c>
      <c r="D24" s="13" t="s">
        <v>148</v>
      </c>
      <c r="E24" s="364" t="str">
        <f>IF(B24="","",(CONCATENATE('Master sheet'!$I$43," ",'Master sheet'!$J$43)))</f>
        <v/>
      </c>
      <c r="F24" s="364" t="str">
        <f>IF($B24="","",'Master sheet'!$C$48)</f>
        <v/>
      </c>
      <c r="G24" s="14"/>
      <c r="H24" s="16"/>
      <c r="I24" s="16"/>
      <c r="J24" s="17">
        <v>60</v>
      </c>
      <c r="K24" s="17">
        <v>60</v>
      </c>
      <c r="L24" s="17">
        <v>360</v>
      </c>
      <c r="M24" s="18"/>
      <c r="N24" s="19"/>
      <c r="O24" s="19"/>
      <c r="P24" s="19"/>
      <c r="Q24" s="19"/>
      <c r="R24" s="19"/>
      <c r="S24" s="19"/>
      <c r="T24" s="19"/>
      <c r="U24" s="19"/>
      <c r="V24" s="19"/>
      <c r="W24" s="19"/>
      <c r="X24" s="19"/>
      <c r="Y24" s="19"/>
      <c r="Z24" s="19"/>
      <c r="AA24" s="19"/>
      <c r="AB24" s="19"/>
    </row>
    <row r="25" spans="2:30" s="11" customFormat="1">
      <c r="B25" s="12"/>
      <c r="C25" s="12"/>
      <c r="D25" s="20"/>
      <c r="E25" s="20"/>
      <c r="F25" s="21"/>
      <c r="G25" s="21"/>
      <c r="H25" s="21"/>
      <c r="I25" s="21"/>
      <c r="J25" s="17"/>
      <c r="K25" s="17"/>
      <c r="L25" s="17"/>
      <c r="M25" s="18"/>
      <c r="N25" s="19"/>
      <c r="O25" s="19"/>
      <c r="P25" s="19"/>
      <c r="Q25" s="19"/>
      <c r="R25" s="19"/>
      <c r="S25" s="19"/>
      <c r="T25" s="19"/>
      <c r="U25" s="19"/>
      <c r="V25" s="19"/>
      <c r="W25" s="19"/>
      <c r="X25" s="19"/>
      <c r="Y25" s="19"/>
      <c r="Z25" s="19"/>
      <c r="AA25" s="19"/>
      <c r="AB25" s="19"/>
    </row>
    <row r="26" spans="2:30" s="11" customFormat="1">
      <c r="B26" s="365"/>
      <c r="C26" s="12" t="s">
        <v>149</v>
      </c>
      <c r="D26" s="13" t="s">
        <v>150</v>
      </c>
      <c r="E26" s="364" t="str">
        <f>IF(B26="","",(CONCATENATE('Master sheet'!$I$43," ",'Master sheet'!$J$43)))</f>
        <v/>
      </c>
      <c r="F26" s="364" t="str">
        <f>IF($B26="","",'Master sheet'!$C$48)</f>
        <v/>
      </c>
      <c r="G26" s="14"/>
      <c r="H26" s="16"/>
      <c r="I26" s="16"/>
      <c r="J26" s="17">
        <v>140</v>
      </c>
      <c r="K26" s="17">
        <v>140</v>
      </c>
      <c r="L26" s="17">
        <v>840</v>
      </c>
      <c r="M26" s="18"/>
      <c r="N26" s="19"/>
      <c r="O26" s="19"/>
      <c r="P26" s="19"/>
      <c r="Q26" s="19"/>
      <c r="R26" s="19"/>
      <c r="S26" s="19"/>
      <c r="T26" s="19"/>
      <c r="U26" s="19"/>
      <c r="V26" s="19"/>
      <c r="W26" s="19"/>
      <c r="X26" s="19"/>
      <c r="Y26" s="19"/>
      <c r="Z26" s="19"/>
      <c r="AA26" s="19"/>
      <c r="AB26" s="19"/>
    </row>
    <row r="27" spans="2:30" s="11" customFormat="1">
      <c r="B27" s="12"/>
      <c r="C27" s="12"/>
      <c r="D27" s="20"/>
      <c r="E27" s="20"/>
      <c r="F27" s="21"/>
      <c r="G27" s="21"/>
      <c r="H27" s="21"/>
      <c r="I27" s="21"/>
      <c r="J27" s="17"/>
      <c r="K27" s="17"/>
      <c r="L27" s="17"/>
      <c r="M27" s="18"/>
      <c r="N27" s="19"/>
      <c r="O27" s="19"/>
      <c r="P27" s="19"/>
      <c r="Q27" s="19"/>
      <c r="R27" s="19"/>
      <c r="S27" s="19"/>
      <c r="T27" s="19"/>
      <c r="U27" s="19"/>
      <c r="V27" s="19"/>
      <c r="W27" s="19"/>
      <c r="X27" s="19"/>
      <c r="Y27" s="19"/>
      <c r="Z27" s="19"/>
      <c r="AA27" s="19"/>
      <c r="AB27" s="19"/>
    </row>
    <row r="28" spans="2:30" s="11" customFormat="1">
      <c r="B28" s="365"/>
      <c r="C28" s="12" t="s">
        <v>151</v>
      </c>
      <c r="D28" s="13" t="s">
        <v>152</v>
      </c>
      <c r="E28" s="364" t="str">
        <f>IF(B28="","",(CONCATENATE('Master sheet'!$I$43," ",'Master sheet'!$J$43)))</f>
        <v/>
      </c>
      <c r="F28" s="364" t="str">
        <f>IF($B28="","",'Master sheet'!$C$48)</f>
        <v/>
      </c>
      <c r="G28" s="14"/>
      <c r="H28" s="16"/>
      <c r="I28" s="16"/>
      <c r="J28" s="17">
        <v>55</v>
      </c>
      <c r="K28" s="17">
        <v>55</v>
      </c>
      <c r="L28" s="17">
        <v>330</v>
      </c>
      <c r="M28" s="18"/>
      <c r="N28" s="19"/>
      <c r="O28" s="19"/>
      <c r="P28" s="19"/>
      <c r="Q28" s="19"/>
      <c r="R28" s="19"/>
      <c r="S28" s="19"/>
      <c r="T28" s="19"/>
      <c r="U28" s="19"/>
      <c r="V28" s="19"/>
      <c r="W28" s="19"/>
      <c r="X28" s="19"/>
      <c r="Y28" s="19"/>
      <c r="Z28" s="19"/>
      <c r="AA28" s="19"/>
      <c r="AB28" s="19"/>
    </row>
    <row r="29" spans="2:30" s="11" customFormat="1">
      <c r="B29" s="12"/>
      <c r="C29" s="12"/>
      <c r="D29" s="20"/>
      <c r="E29" s="20"/>
      <c r="F29" s="21"/>
      <c r="G29" s="21"/>
      <c r="H29" s="21"/>
      <c r="I29" s="21"/>
      <c r="J29" s="17"/>
      <c r="K29" s="17"/>
      <c r="L29" s="17"/>
      <c r="M29" s="18"/>
      <c r="N29" s="19"/>
      <c r="O29" s="19"/>
      <c r="P29" s="19"/>
      <c r="Q29" s="19"/>
      <c r="R29" s="19"/>
      <c r="S29" s="19"/>
      <c r="T29" s="19"/>
      <c r="U29" s="19"/>
      <c r="V29" s="19"/>
      <c r="W29" s="19"/>
      <c r="X29" s="19"/>
      <c r="Y29" s="19"/>
      <c r="Z29" s="19"/>
      <c r="AA29" s="19"/>
      <c r="AB29" s="19"/>
    </row>
    <row r="30" spans="2:30" s="11" customFormat="1">
      <c r="B30" s="365"/>
      <c r="C30" s="12" t="s">
        <v>153</v>
      </c>
      <c r="D30" s="13" t="s">
        <v>154</v>
      </c>
      <c r="E30" s="364" t="str">
        <f>IF(B30="","",(CONCATENATE('Master sheet'!$I$43," ",'Master sheet'!$J$43)))</f>
        <v/>
      </c>
      <c r="F30" s="364" t="str">
        <f>IF($B30="","",'Master sheet'!$C$48)</f>
        <v/>
      </c>
      <c r="G30" s="14"/>
      <c r="H30" s="16"/>
      <c r="I30" s="16"/>
      <c r="J30" s="17">
        <v>27</v>
      </c>
      <c r="K30" s="17">
        <v>27</v>
      </c>
      <c r="L30" s="17">
        <v>162</v>
      </c>
      <c r="M30" s="18"/>
      <c r="N30" s="19"/>
      <c r="O30" s="19"/>
      <c r="P30" s="19"/>
      <c r="Q30" s="19"/>
      <c r="R30" s="19"/>
      <c r="S30" s="19"/>
      <c r="T30" s="19"/>
      <c r="U30" s="19"/>
      <c r="V30" s="19"/>
      <c r="W30" s="19"/>
      <c r="X30" s="19"/>
      <c r="Y30" s="19"/>
      <c r="Z30" s="19"/>
      <c r="AA30" s="19"/>
      <c r="AB30" s="19"/>
    </row>
    <row r="31" spans="2:30" s="11" customFormat="1">
      <c r="B31" s="12"/>
      <c r="C31" s="12"/>
      <c r="D31" s="20"/>
      <c r="E31" s="20"/>
      <c r="F31" s="21"/>
      <c r="G31" s="21"/>
      <c r="H31" s="21"/>
      <c r="I31" s="21"/>
      <c r="J31" s="17"/>
      <c r="K31" s="17"/>
      <c r="L31" s="17"/>
      <c r="M31" s="18"/>
      <c r="N31" s="19"/>
      <c r="O31" s="19"/>
      <c r="P31" s="19"/>
      <c r="Q31" s="19"/>
      <c r="R31" s="19"/>
      <c r="S31" s="19"/>
      <c r="T31" s="19"/>
      <c r="U31" s="19"/>
      <c r="V31" s="19"/>
      <c r="W31" s="19"/>
      <c r="X31" s="19"/>
      <c r="Y31" s="19"/>
      <c r="Z31" s="19"/>
      <c r="AA31" s="19"/>
      <c r="AB31" s="19"/>
    </row>
    <row r="32" spans="2:30" s="11" customFormat="1" ht="45">
      <c r="B32" s="365"/>
      <c r="C32" s="12" t="s">
        <v>155</v>
      </c>
      <c r="D32" s="13" t="s">
        <v>156</v>
      </c>
      <c r="E32" s="364" t="str">
        <f>IF(B32="","",(CONCATENATE('Master sheet'!$I$43," ",'Master sheet'!$J$43)))</f>
        <v/>
      </c>
      <c r="F32" s="364" t="str">
        <f>IF($B32="","",'Master sheet'!$C$48)</f>
        <v/>
      </c>
      <c r="G32" s="16"/>
      <c r="H32" s="16"/>
      <c r="I32" s="23" t="s">
        <v>157</v>
      </c>
      <c r="J32" s="17">
        <v>30</v>
      </c>
      <c r="K32" s="17">
        <v>30</v>
      </c>
      <c r="L32" s="17">
        <v>180</v>
      </c>
      <c r="M32" s="18"/>
      <c r="N32" s="24"/>
      <c r="O32" s="24"/>
      <c r="P32" s="24"/>
      <c r="Q32" s="24"/>
      <c r="R32" s="24"/>
      <c r="S32" s="24"/>
      <c r="T32" s="24"/>
      <c r="U32" s="24"/>
      <c r="V32" s="24"/>
      <c r="W32" s="24"/>
      <c r="X32" s="19"/>
      <c r="Y32" s="19"/>
      <c r="Z32" s="19"/>
      <c r="AA32" s="19"/>
      <c r="AB32" s="19"/>
      <c r="AC32" s="15"/>
      <c r="AD32" s="38"/>
    </row>
    <row r="33" spans="2:30" s="11" customFormat="1">
      <c r="B33" s="12"/>
      <c r="C33" s="12"/>
      <c r="D33" s="20"/>
      <c r="E33" s="20"/>
      <c r="F33" s="21"/>
      <c r="G33" s="21"/>
      <c r="H33" s="21"/>
      <c r="I33" s="21"/>
      <c r="J33" s="17"/>
      <c r="K33" s="17"/>
      <c r="L33" s="17"/>
      <c r="M33" s="18"/>
      <c r="N33" s="19"/>
      <c r="O33" s="19"/>
      <c r="P33" s="19"/>
      <c r="Q33" s="19"/>
      <c r="R33" s="19"/>
      <c r="S33" s="19"/>
      <c r="T33" s="19"/>
      <c r="U33" s="19"/>
      <c r="V33" s="19"/>
      <c r="W33" s="19"/>
      <c r="X33" s="19"/>
      <c r="Y33" s="19"/>
      <c r="Z33" s="19"/>
      <c r="AA33" s="19"/>
      <c r="AB33" s="19"/>
    </row>
    <row r="34" spans="2:30" s="11" customFormat="1" ht="45">
      <c r="B34" s="365"/>
      <c r="C34" s="12" t="s">
        <v>158</v>
      </c>
      <c r="D34" s="13" t="s">
        <v>159</v>
      </c>
      <c r="E34" s="364" t="str">
        <f>IF(B34="","",(CONCATENATE('Master sheet'!$I$43," ",'Master sheet'!$J$43)))</f>
        <v/>
      </c>
      <c r="F34" s="364" t="str">
        <f>IF($B34="","",'Master sheet'!$C$48)</f>
        <v/>
      </c>
      <c r="G34" s="16"/>
      <c r="H34" s="16"/>
      <c r="I34" s="23" t="s">
        <v>157</v>
      </c>
      <c r="J34" s="17">
        <v>25</v>
      </c>
      <c r="K34" s="17">
        <v>25</v>
      </c>
      <c r="L34" s="17">
        <v>150</v>
      </c>
      <c r="M34" s="18"/>
      <c r="N34" s="19"/>
      <c r="O34" s="19"/>
      <c r="P34" s="19"/>
      <c r="Q34" s="19"/>
      <c r="R34" s="19"/>
      <c r="S34" s="19"/>
      <c r="T34" s="19"/>
      <c r="U34" s="19"/>
      <c r="V34" s="19"/>
      <c r="W34" s="19"/>
      <c r="X34" s="19"/>
      <c r="Y34" s="19"/>
      <c r="Z34" s="19"/>
      <c r="AA34" s="24"/>
      <c r="AB34" s="24"/>
    </row>
    <row r="35" spans="2:30" s="11" customFormat="1">
      <c r="B35" s="12"/>
      <c r="C35" s="12"/>
      <c r="D35" s="20"/>
      <c r="E35" s="20"/>
      <c r="F35" s="21"/>
      <c r="G35" s="21"/>
      <c r="H35" s="21"/>
      <c r="I35" s="21"/>
      <c r="J35" s="17"/>
      <c r="K35" s="17"/>
      <c r="L35" s="17"/>
      <c r="M35" s="18"/>
      <c r="N35" s="19"/>
      <c r="O35" s="19"/>
      <c r="P35" s="19"/>
      <c r="Q35" s="19"/>
      <c r="R35" s="19"/>
      <c r="S35" s="19"/>
      <c r="T35" s="19"/>
      <c r="U35" s="19"/>
      <c r="V35" s="19"/>
      <c r="W35" s="19"/>
      <c r="X35" s="19"/>
      <c r="Y35" s="19"/>
      <c r="Z35" s="19"/>
      <c r="AA35" s="19"/>
      <c r="AB35" s="19"/>
    </row>
    <row r="36" spans="2:30" s="11" customFormat="1">
      <c r="B36" s="365"/>
      <c r="C36" s="12" t="s">
        <v>160</v>
      </c>
      <c r="D36" s="13" t="s">
        <v>161</v>
      </c>
      <c r="E36" s="364" t="str">
        <f>IF(B36="","",(CONCATENATE('Master sheet'!$I$43," ",'Master sheet'!$J$43)))</f>
        <v/>
      </c>
      <c r="F36" s="364" t="str">
        <f>IF($B36="","",'Master sheet'!$C$48)</f>
        <v/>
      </c>
      <c r="G36" s="16"/>
      <c r="H36" s="14"/>
      <c r="I36" s="16"/>
      <c r="J36" s="17">
        <v>25</v>
      </c>
      <c r="K36" s="17">
        <v>25</v>
      </c>
      <c r="L36" s="17">
        <v>150</v>
      </c>
      <c r="M36" s="18"/>
      <c r="N36" s="19"/>
      <c r="O36" s="19"/>
      <c r="P36" s="19"/>
      <c r="Q36" s="19"/>
      <c r="R36" s="19"/>
      <c r="S36" s="19"/>
      <c r="T36" s="19"/>
      <c r="U36" s="19"/>
      <c r="V36" s="19"/>
      <c r="W36" s="19"/>
      <c r="X36" s="19"/>
      <c r="Y36" s="19"/>
      <c r="Z36" s="19"/>
      <c r="AA36" s="19"/>
      <c r="AB36" s="19"/>
      <c r="AD36" s="38"/>
    </row>
    <row r="37" spans="2:30" s="11" customFormat="1">
      <c r="B37" s="12"/>
      <c r="C37" s="12"/>
      <c r="D37" s="20"/>
      <c r="E37" s="20"/>
      <c r="F37" s="21"/>
      <c r="G37" s="21"/>
      <c r="H37" s="21"/>
      <c r="I37" s="21"/>
      <c r="J37" s="17"/>
      <c r="K37" s="17"/>
      <c r="L37" s="17"/>
      <c r="M37" s="18"/>
      <c r="N37" s="19"/>
      <c r="O37" s="19"/>
      <c r="P37" s="19"/>
      <c r="Q37" s="19"/>
      <c r="R37" s="19"/>
      <c r="S37" s="19"/>
      <c r="T37" s="19"/>
      <c r="U37" s="19"/>
      <c r="V37" s="19"/>
      <c r="W37" s="19"/>
      <c r="X37" s="19"/>
      <c r="Y37" s="19"/>
      <c r="Z37" s="19"/>
      <c r="AA37" s="19"/>
      <c r="AB37" s="19"/>
    </row>
    <row r="38" spans="2:30" s="11" customFormat="1">
      <c r="B38" s="365"/>
      <c r="C38" s="12" t="s">
        <v>162</v>
      </c>
      <c r="D38" s="13" t="s">
        <v>163</v>
      </c>
      <c r="E38" s="364" t="str">
        <f>IF(B38="","",(CONCATENATE('Master sheet'!$I$43," ",'Master sheet'!$J$43)))</f>
        <v/>
      </c>
      <c r="F38" s="364" t="str">
        <f>IF($B38="","",'Master sheet'!$C$48)</f>
        <v/>
      </c>
      <c r="G38" s="16"/>
      <c r="H38" s="14"/>
      <c r="I38" s="16"/>
      <c r="J38" s="17">
        <v>12</v>
      </c>
      <c r="K38" s="17">
        <v>12</v>
      </c>
      <c r="L38" s="17">
        <v>72</v>
      </c>
      <c r="M38" s="18"/>
      <c r="N38" s="19"/>
      <c r="O38" s="19"/>
      <c r="P38" s="19"/>
      <c r="Q38" s="19"/>
      <c r="R38" s="19"/>
      <c r="S38" s="19"/>
      <c r="T38" s="19"/>
      <c r="U38" s="19"/>
      <c r="V38" s="19"/>
      <c r="W38" s="19"/>
      <c r="X38" s="19"/>
      <c r="Y38" s="19"/>
      <c r="Z38" s="19"/>
      <c r="AA38" s="19"/>
      <c r="AB38" s="19"/>
    </row>
    <row r="39" spans="2:30" s="11" customFormat="1">
      <c r="B39" s="12"/>
      <c r="C39" s="12"/>
      <c r="D39" s="20"/>
      <c r="E39" s="20"/>
      <c r="F39" s="21"/>
      <c r="G39" s="21"/>
      <c r="H39" s="21"/>
      <c r="I39" s="21"/>
      <c r="J39" s="17"/>
      <c r="K39" s="17"/>
      <c r="L39" s="17"/>
      <c r="M39" s="18"/>
      <c r="N39" s="19"/>
      <c r="O39" s="19"/>
      <c r="P39" s="19"/>
      <c r="Q39" s="19"/>
      <c r="R39" s="19"/>
      <c r="S39" s="19"/>
      <c r="T39" s="19"/>
      <c r="U39" s="19"/>
      <c r="V39" s="19"/>
      <c r="W39" s="19"/>
      <c r="X39" s="19"/>
      <c r="Y39" s="19"/>
      <c r="Z39" s="19"/>
      <c r="AA39" s="19"/>
      <c r="AB39" s="19"/>
    </row>
    <row r="40" spans="2:30" s="31" customFormat="1">
      <c r="B40" s="366"/>
      <c r="C40" s="25" t="s">
        <v>164</v>
      </c>
      <c r="D40" s="26" t="s">
        <v>165</v>
      </c>
      <c r="E40" s="26"/>
      <c r="F40" s="27"/>
      <c r="G40" s="27"/>
      <c r="H40" s="27"/>
      <c r="I40" s="27"/>
      <c r="J40" s="28">
        <v>25</v>
      </c>
      <c r="K40" s="28">
        <v>25</v>
      </c>
      <c r="L40" s="28">
        <v>150</v>
      </c>
      <c r="M40" s="29"/>
      <c r="N40" s="30"/>
      <c r="O40" s="30"/>
      <c r="P40" s="30"/>
      <c r="Q40" s="30"/>
      <c r="R40" s="30"/>
      <c r="S40" s="30"/>
      <c r="T40" s="30"/>
      <c r="U40" s="30"/>
      <c r="V40" s="30"/>
      <c r="W40" s="30"/>
      <c r="X40" s="30"/>
      <c r="Y40" s="30"/>
      <c r="Z40" s="30"/>
      <c r="AA40" s="30"/>
      <c r="AB40" s="30"/>
    </row>
    <row r="41" spans="2:30" s="31" customFormat="1">
      <c r="B41" s="25"/>
      <c r="C41" s="25"/>
      <c r="D41" s="32"/>
      <c r="E41" s="32"/>
      <c r="F41" s="33"/>
      <c r="G41" s="33"/>
      <c r="H41" s="33"/>
      <c r="I41" s="33"/>
      <c r="J41" s="28"/>
      <c r="K41" s="28"/>
      <c r="L41" s="28"/>
      <c r="M41" s="29"/>
      <c r="N41" s="30"/>
      <c r="O41" s="30"/>
      <c r="P41" s="30"/>
      <c r="Q41" s="30"/>
      <c r="R41" s="30"/>
      <c r="S41" s="30"/>
      <c r="T41" s="30"/>
      <c r="U41" s="30"/>
      <c r="V41" s="30"/>
      <c r="W41" s="30"/>
      <c r="X41" s="30"/>
      <c r="Y41" s="30"/>
      <c r="Z41" s="30"/>
      <c r="AA41" s="30"/>
      <c r="AB41" s="30"/>
    </row>
    <row r="42" spans="2:30" s="31" customFormat="1">
      <c r="B42" s="366"/>
      <c r="C42" s="25" t="s">
        <v>164</v>
      </c>
      <c r="D42" s="26" t="s">
        <v>166</v>
      </c>
      <c r="E42" s="26"/>
      <c r="F42" s="27"/>
      <c r="G42" s="27"/>
      <c r="H42" s="27"/>
      <c r="I42" s="27"/>
      <c r="J42" s="28">
        <v>12</v>
      </c>
      <c r="K42" s="28">
        <v>12</v>
      </c>
      <c r="L42" s="28">
        <v>72</v>
      </c>
      <c r="M42" s="29"/>
      <c r="N42" s="30"/>
      <c r="O42" s="30"/>
      <c r="P42" s="30"/>
      <c r="Q42" s="30"/>
      <c r="R42" s="30"/>
      <c r="S42" s="30"/>
      <c r="T42" s="30"/>
      <c r="U42" s="30"/>
      <c r="V42" s="30"/>
      <c r="W42" s="30"/>
      <c r="X42" s="30"/>
      <c r="Y42" s="30"/>
      <c r="Z42" s="30"/>
      <c r="AA42" s="30"/>
      <c r="AB42" s="30"/>
    </row>
    <row r="43" spans="2:30">
      <c r="D43" s="34"/>
      <c r="E43" s="34"/>
      <c r="F43" s="35"/>
      <c r="G43" s="35"/>
      <c r="H43" s="35"/>
      <c r="I43" s="35"/>
      <c r="J43" s="36"/>
      <c r="K43" s="36"/>
      <c r="L43" s="36"/>
      <c r="M43" s="8"/>
    </row>
    <row r="44" spans="2:30" ht="45">
      <c r="B44" s="367"/>
      <c r="C44" s="3" t="s">
        <v>167</v>
      </c>
      <c r="D44" s="13" t="s">
        <v>167</v>
      </c>
      <c r="E44" s="364" t="str">
        <f>IF(B44="","",(CONCATENATE('Master sheet'!$I$43," ",'Master sheet'!$J$43)))</f>
        <v/>
      </c>
      <c r="F44" s="364" t="str">
        <f>IF($B44="","",'Master sheet'!$C$48)</f>
        <v/>
      </c>
      <c r="G44" s="16"/>
      <c r="H44" s="16"/>
      <c r="I44" s="23" t="s">
        <v>157</v>
      </c>
      <c r="J44" s="36">
        <v>40</v>
      </c>
      <c r="K44" s="36">
        <v>40</v>
      </c>
      <c r="L44" s="36">
        <v>240</v>
      </c>
      <c r="M44" s="37"/>
      <c r="X44" s="24"/>
      <c r="Y44" s="24"/>
      <c r="Z44" s="24"/>
    </row>
  </sheetData>
  <mergeCells count="1">
    <mergeCell ref="C2:D2"/>
  </mergeCells>
  <pageMargins left="0.7" right="0.7" top="0.75" bottom="0.75" header="0.3" footer="0.3"/>
  <pageSetup orientation="portrait" verticalDpi="597"/>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2"/>
  <sheetViews>
    <sheetView workbookViewId="0">
      <selection activeCell="B23" sqref="B23"/>
    </sheetView>
  </sheetViews>
  <sheetFormatPr defaultColWidth="11.5" defaultRowHeight="15"/>
  <cols>
    <col min="1" max="1" width="11.5" style="39"/>
    <col min="2" max="2" width="43.375" style="39" customWidth="1"/>
    <col min="3" max="4" width="11.5" style="39"/>
    <col min="5" max="5" width="12.125" style="39" bestFit="1" customWidth="1"/>
    <col min="6" max="6" width="21.125" style="39" customWidth="1"/>
    <col min="7" max="7" width="54.125" style="39" customWidth="1"/>
    <col min="8" max="16384" width="11.5" style="39"/>
  </cols>
  <sheetData>
    <row r="1" spans="1:4" s="44" customFormat="1">
      <c r="A1" s="44" t="s">
        <v>72</v>
      </c>
    </row>
    <row r="2" spans="1:4" s="44" customFormat="1"/>
    <row r="3" spans="1:4" s="44" customFormat="1"/>
    <row r="4" spans="1:4" s="44" customFormat="1">
      <c r="B4" s="48"/>
    </row>
    <row r="5" spans="1:4" s="44" customFormat="1">
      <c r="B5" s="48" t="s">
        <v>73</v>
      </c>
      <c r="C5" s="50"/>
      <c r="D5" s="50"/>
    </row>
    <row r="6" spans="1:4" s="44" customFormat="1">
      <c r="B6" s="48" t="s">
        <v>74</v>
      </c>
      <c r="C6" s="47"/>
      <c r="D6" s="47"/>
    </row>
    <row r="7" spans="1:4" s="44" customFormat="1">
      <c r="B7" s="48" t="s">
        <v>75</v>
      </c>
    </row>
    <row r="8" spans="1:4" s="44" customFormat="1">
      <c r="B8" s="48" t="s">
        <v>76</v>
      </c>
      <c r="C8" s="47" t="str">
        <f>'Master sheet'!C48</f>
        <v>PYGB knockdown in the NSCLC cell line PC9</v>
      </c>
      <c r="D8" s="47"/>
    </row>
    <row r="9" spans="1:4" s="44" customFormat="1">
      <c r="B9" s="48" t="s">
        <v>77</v>
      </c>
      <c r="C9" s="49" t="str">
        <f>'Master sheet'!C132</f>
        <v>ddmmmyy</v>
      </c>
      <c r="D9" s="49"/>
    </row>
    <row r="10" spans="1:4" s="44" customFormat="1">
      <c r="B10" s="48" t="s">
        <v>78</v>
      </c>
      <c r="C10" s="47"/>
      <c r="D10" s="47"/>
    </row>
    <row r="11" spans="1:4" s="44" customFormat="1">
      <c r="B11" s="48" t="s">
        <v>79</v>
      </c>
      <c r="C11" s="47" t="s">
        <v>268</v>
      </c>
      <c r="D11" s="47"/>
    </row>
    <row r="12" spans="1:4" s="44" customFormat="1">
      <c r="B12" s="48" t="s">
        <v>80</v>
      </c>
      <c r="C12" s="47" t="s">
        <v>81</v>
      </c>
      <c r="D12" s="47"/>
    </row>
    <row r="13" spans="1:4" s="44" customFormat="1">
      <c r="B13" s="48"/>
      <c r="C13" s="47" t="s">
        <v>82</v>
      </c>
      <c r="D13" s="47"/>
    </row>
    <row r="14" spans="1:4" s="44" customFormat="1">
      <c r="B14" s="48"/>
      <c r="C14" s="47"/>
      <c r="D14" s="47"/>
    </row>
    <row r="15" spans="1:4" s="44" customFormat="1">
      <c r="B15" s="48" t="s">
        <v>83</v>
      </c>
      <c r="C15" s="47"/>
      <c r="D15" s="47"/>
    </row>
    <row r="16" spans="1:4" s="44" customFormat="1"/>
    <row r="17" spans="1:9" s="44" customFormat="1"/>
    <row r="18" spans="1:9" s="44" customFormat="1" ht="18.75">
      <c r="A18" s="46" t="s">
        <v>274</v>
      </c>
      <c r="E18" s="44" t="s">
        <v>273</v>
      </c>
    </row>
    <row r="19" spans="1:9" s="44" customFormat="1">
      <c r="E19" s="44" t="s">
        <v>272</v>
      </c>
    </row>
    <row r="20" spans="1:9" s="44" customFormat="1">
      <c r="E20" s="45" t="s">
        <v>271</v>
      </c>
    </row>
    <row r="21" spans="1:9">
      <c r="A21" s="39" t="s">
        <v>84</v>
      </c>
      <c r="B21" s="39" t="s">
        <v>85</v>
      </c>
      <c r="C21" s="39" t="s">
        <v>86</v>
      </c>
      <c r="D21" s="43" t="s">
        <v>270</v>
      </c>
      <c r="E21" s="39" t="s">
        <v>87</v>
      </c>
      <c r="F21" s="39" t="s">
        <v>88</v>
      </c>
      <c r="G21" s="39" t="s">
        <v>89</v>
      </c>
    </row>
    <row r="22" spans="1:9">
      <c r="B22" s="39" t="str">
        <f>IF('Master sheet'!V297="","",'Master sheet'!C152)</f>
        <v/>
      </c>
      <c r="C22" s="39" t="s">
        <v>268</v>
      </c>
      <c r="D22" s="43" t="s">
        <v>267</v>
      </c>
      <c r="E22" s="39" t="s">
        <v>90</v>
      </c>
      <c r="F22" s="39" t="s">
        <v>266</v>
      </c>
      <c r="G22" s="39" t="s">
        <v>269</v>
      </c>
    </row>
    <row r="23" spans="1:9">
      <c r="B23" s="39" t="str">
        <f>IF('Master sheet'!V298="","",'Master sheet'!C153)</f>
        <v/>
      </c>
      <c r="C23" s="39" t="str">
        <f>IF($B23="","",C22)</f>
        <v/>
      </c>
      <c r="D23" s="39" t="str">
        <f>IF($B23="","",D22)</f>
        <v/>
      </c>
      <c r="E23" s="39" t="str">
        <f>IF($B23="","",E22)</f>
        <v/>
      </c>
      <c r="F23" s="39" t="str">
        <f>IF($B23="","",F22)</f>
        <v/>
      </c>
    </row>
    <row r="24" spans="1:9">
      <c r="B24" s="39" t="str">
        <f>IF('Master sheet'!V299="","",'Master sheet'!C154)</f>
        <v/>
      </c>
      <c r="C24" s="39" t="str">
        <f t="shared" ref="C24:F42" si="0">IF($B24="","",C23)</f>
        <v/>
      </c>
      <c r="D24" s="39" t="str">
        <f t="shared" si="0"/>
        <v/>
      </c>
      <c r="E24" s="39" t="str">
        <f t="shared" si="0"/>
        <v/>
      </c>
      <c r="F24" s="39" t="str">
        <f t="shared" si="0"/>
        <v/>
      </c>
    </row>
    <row r="25" spans="1:9">
      <c r="B25" s="39" t="str">
        <f>IF('Master sheet'!V300="","",'Master sheet'!C155)</f>
        <v/>
      </c>
      <c r="C25" s="39" t="str">
        <f t="shared" si="0"/>
        <v/>
      </c>
      <c r="D25" s="39" t="str">
        <f t="shared" si="0"/>
        <v/>
      </c>
      <c r="E25" s="39" t="str">
        <f t="shared" si="0"/>
        <v/>
      </c>
      <c r="F25" s="39" t="str">
        <f t="shared" si="0"/>
        <v/>
      </c>
    </row>
    <row r="26" spans="1:9">
      <c r="B26" s="39" t="str">
        <f>IF('Master sheet'!V301="","",'Master sheet'!C156)</f>
        <v/>
      </c>
      <c r="C26" s="39" t="str">
        <f t="shared" si="0"/>
        <v/>
      </c>
      <c r="D26" s="39" t="str">
        <f t="shared" si="0"/>
        <v/>
      </c>
      <c r="E26" s="39" t="str">
        <f t="shared" si="0"/>
        <v/>
      </c>
      <c r="F26" s="39" t="str">
        <f t="shared" si="0"/>
        <v/>
      </c>
    </row>
    <row r="27" spans="1:9">
      <c r="B27" s="39" t="str">
        <f>IF('Master sheet'!V302="","",'Master sheet'!C157)</f>
        <v/>
      </c>
      <c r="C27" s="39" t="str">
        <f t="shared" si="0"/>
        <v/>
      </c>
      <c r="D27" s="39" t="str">
        <f t="shared" si="0"/>
        <v/>
      </c>
      <c r="E27" s="39" t="str">
        <f t="shared" si="0"/>
        <v/>
      </c>
      <c r="F27" s="39" t="str">
        <f t="shared" si="0"/>
        <v/>
      </c>
    </row>
    <row r="28" spans="1:9" ht="15.75">
      <c r="B28" s="39" t="str">
        <f>IF('Master sheet'!V303="","",'Master sheet'!C158)</f>
        <v/>
      </c>
      <c r="C28" s="39" t="str">
        <f t="shared" si="0"/>
        <v/>
      </c>
      <c r="D28" s="39" t="str">
        <f t="shared" si="0"/>
        <v/>
      </c>
      <c r="E28" s="39" t="str">
        <f t="shared" si="0"/>
        <v/>
      </c>
      <c r="F28" s="39" t="str">
        <f t="shared" si="0"/>
        <v/>
      </c>
      <c r="G28" s="41"/>
      <c r="H28" s="40"/>
      <c r="I28" s="40"/>
    </row>
    <row r="29" spans="1:9" ht="15.75">
      <c r="B29" s="39" t="str">
        <f>IF('Master sheet'!V304="","",'Master sheet'!C159)</f>
        <v/>
      </c>
      <c r="C29" s="39" t="str">
        <f t="shared" si="0"/>
        <v/>
      </c>
      <c r="D29" s="39" t="str">
        <f t="shared" si="0"/>
        <v/>
      </c>
      <c r="E29" s="39" t="str">
        <f t="shared" si="0"/>
        <v/>
      </c>
      <c r="F29" s="39" t="str">
        <f t="shared" si="0"/>
        <v/>
      </c>
      <c r="H29" s="40"/>
      <c r="I29" s="40"/>
    </row>
    <row r="30" spans="1:9" ht="15.75">
      <c r="B30" s="39" t="str">
        <f>IF('Master sheet'!V305="","",'Master sheet'!C160)</f>
        <v/>
      </c>
      <c r="C30" s="39" t="str">
        <f t="shared" si="0"/>
        <v/>
      </c>
      <c r="D30" s="39" t="str">
        <f t="shared" si="0"/>
        <v/>
      </c>
      <c r="E30" s="39" t="str">
        <f t="shared" si="0"/>
        <v/>
      </c>
      <c r="F30" s="39" t="str">
        <f t="shared" si="0"/>
        <v/>
      </c>
      <c r="G30" s="42"/>
      <c r="H30" s="40"/>
      <c r="I30" s="40"/>
    </row>
    <row r="31" spans="1:9" ht="15.75">
      <c r="B31" s="39" t="str">
        <f>IF('Master sheet'!V306="","",'Master sheet'!C161)</f>
        <v/>
      </c>
      <c r="C31" s="39" t="str">
        <f t="shared" si="0"/>
        <v/>
      </c>
      <c r="D31" s="39" t="str">
        <f t="shared" si="0"/>
        <v/>
      </c>
      <c r="E31" s="39" t="str">
        <f t="shared" si="0"/>
        <v/>
      </c>
      <c r="F31" s="39" t="str">
        <f t="shared" si="0"/>
        <v/>
      </c>
      <c r="G31" s="41"/>
      <c r="H31" s="40"/>
      <c r="I31" s="40"/>
    </row>
    <row r="32" spans="1:9">
      <c r="B32" s="39" t="str">
        <f>IF('Master sheet'!V307="","",'Master sheet'!C162)</f>
        <v/>
      </c>
      <c r="C32" s="39" t="str">
        <f t="shared" si="0"/>
        <v/>
      </c>
      <c r="D32" s="39" t="str">
        <f t="shared" si="0"/>
        <v/>
      </c>
      <c r="E32" s="39" t="str">
        <f t="shared" si="0"/>
        <v/>
      </c>
      <c r="F32" s="39" t="str">
        <f t="shared" si="0"/>
        <v/>
      </c>
    </row>
    <row r="33" spans="2:6">
      <c r="B33" s="39" t="str">
        <f>IF('Master sheet'!V308="","",'Master sheet'!C163)</f>
        <v/>
      </c>
      <c r="C33" s="39" t="str">
        <f t="shared" si="0"/>
        <v/>
      </c>
      <c r="D33" s="39" t="str">
        <f t="shared" si="0"/>
        <v/>
      </c>
      <c r="E33" s="39" t="str">
        <f t="shared" si="0"/>
        <v/>
      </c>
      <c r="F33" s="39" t="str">
        <f t="shared" si="0"/>
        <v/>
      </c>
    </row>
    <row r="34" spans="2:6">
      <c r="B34" s="39" t="str">
        <f>IF('Master sheet'!V309="","",'Master sheet'!C164)</f>
        <v/>
      </c>
      <c r="C34" s="39" t="str">
        <f t="shared" si="0"/>
        <v/>
      </c>
      <c r="D34" s="39" t="str">
        <f t="shared" si="0"/>
        <v/>
      </c>
      <c r="E34" s="39" t="str">
        <f t="shared" si="0"/>
        <v/>
      </c>
      <c r="F34" s="39" t="str">
        <f t="shared" si="0"/>
        <v/>
      </c>
    </row>
    <row r="35" spans="2:6">
      <c r="B35" s="39" t="str">
        <f>IF('Master sheet'!V310="","",'Master sheet'!C165)</f>
        <v/>
      </c>
      <c r="C35" s="39" t="str">
        <f t="shared" si="0"/>
        <v/>
      </c>
      <c r="D35" s="39" t="str">
        <f t="shared" si="0"/>
        <v/>
      </c>
      <c r="E35" s="39" t="str">
        <f t="shared" si="0"/>
        <v/>
      </c>
      <c r="F35" s="39" t="str">
        <f t="shared" si="0"/>
        <v/>
      </c>
    </row>
    <row r="36" spans="2:6">
      <c r="B36" s="39" t="str">
        <f>IF('Master sheet'!V311="","",'Master sheet'!C166)</f>
        <v/>
      </c>
      <c r="C36" s="39" t="str">
        <f t="shared" si="0"/>
        <v/>
      </c>
      <c r="D36" s="39" t="str">
        <f t="shared" si="0"/>
        <v/>
      </c>
      <c r="E36" s="39" t="str">
        <f t="shared" si="0"/>
        <v/>
      </c>
      <c r="F36" s="39" t="str">
        <f t="shared" si="0"/>
        <v/>
      </c>
    </row>
    <row r="37" spans="2:6">
      <c r="B37" s="39" t="str">
        <f>IF('Master sheet'!V312="","",'Master sheet'!C167)</f>
        <v/>
      </c>
      <c r="C37" s="39" t="str">
        <f t="shared" si="0"/>
        <v/>
      </c>
      <c r="D37" s="39" t="str">
        <f t="shared" si="0"/>
        <v/>
      </c>
      <c r="E37" s="39" t="str">
        <f t="shared" si="0"/>
        <v/>
      </c>
      <c r="F37" s="39" t="str">
        <f t="shared" si="0"/>
        <v/>
      </c>
    </row>
    <row r="38" spans="2:6">
      <c r="B38" s="39" t="str">
        <f>IF('Master sheet'!V313="","",'Master sheet'!C168)</f>
        <v/>
      </c>
      <c r="C38" s="39" t="str">
        <f t="shared" si="0"/>
        <v/>
      </c>
      <c r="D38" s="39" t="str">
        <f t="shared" si="0"/>
        <v/>
      </c>
      <c r="E38" s="39" t="str">
        <f t="shared" si="0"/>
        <v/>
      </c>
      <c r="F38" s="39" t="str">
        <f t="shared" si="0"/>
        <v/>
      </c>
    </row>
    <row r="39" spans="2:6">
      <c r="B39" s="39" t="str">
        <f>IF('Master sheet'!V314="","",'Master sheet'!C169)</f>
        <v/>
      </c>
      <c r="C39" s="39" t="str">
        <f t="shared" si="0"/>
        <v/>
      </c>
      <c r="D39" s="39" t="str">
        <f t="shared" si="0"/>
        <v/>
      </c>
      <c r="E39" s="39" t="str">
        <f t="shared" si="0"/>
        <v/>
      </c>
      <c r="F39" s="39" t="str">
        <f t="shared" si="0"/>
        <v/>
      </c>
    </row>
    <row r="40" spans="2:6">
      <c r="B40" s="39" t="str">
        <f>IF('Master sheet'!V315="","",'Master sheet'!C170)</f>
        <v/>
      </c>
      <c r="C40" s="39" t="str">
        <f t="shared" si="0"/>
        <v/>
      </c>
      <c r="D40" s="39" t="str">
        <f t="shared" si="0"/>
        <v/>
      </c>
      <c r="E40" s="39" t="str">
        <f t="shared" si="0"/>
        <v/>
      </c>
      <c r="F40" s="39" t="str">
        <f t="shared" si="0"/>
        <v/>
      </c>
    </row>
    <row r="41" spans="2:6">
      <c r="B41" s="39" t="str">
        <f>IF('Master sheet'!V316="","",'Master sheet'!C171)</f>
        <v/>
      </c>
      <c r="C41" s="39" t="str">
        <f t="shared" si="0"/>
        <v/>
      </c>
      <c r="D41" s="39" t="str">
        <f t="shared" si="0"/>
        <v/>
      </c>
      <c r="E41" s="39" t="str">
        <f t="shared" si="0"/>
        <v/>
      </c>
      <c r="F41" s="39" t="str">
        <f t="shared" si="0"/>
        <v/>
      </c>
    </row>
    <row r="42" spans="2:6">
      <c r="B42" s="39" t="str">
        <f>IF('Master sheet'!V317="","",'Master sheet'!C172)</f>
        <v/>
      </c>
      <c r="C42" s="39" t="str">
        <f t="shared" si="0"/>
        <v/>
      </c>
      <c r="D42" s="39" t="str">
        <f t="shared" si="0"/>
        <v/>
      </c>
      <c r="E42" s="39" t="str">
        <f t="shared" si="0"/>
        <v/>
      </c>
      <c r="F42" s="39" t="str">
        <f t="shared" si="0"/>
        <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election activeCell="A9" sqref="A9:A10"/>
    </sheetView>
  </sheetViews>
  <sheetFormatPr defaultColWidth="8.875" defaultRowHeight="15.75"/>
  <cols>
    <col min="1" max="1" width="47.625" style="369" customWidth="1"/>
    <col min="2" max="2" width="38.625" style="369" customWidth="1"/>
    <col min="3" max="3" width="56.125" style="369" customWidth="1"/>
    <col min="4" max="5" width="8.875" style="369"/>
    <col min="6" max="6" width="73" style="369" customWidth="1"/>
    <col min="7" max="7" width="10.375" style="369" customWidth="1"/>
    <col min="8" max="8" width="83.5" style="369" customWidth="1"/>
    <col min="9" max="16384" width="8.875" style="369"/>
  </cols>
  <sheetData>
    <row r="1" spans="1:16" s="388" customFormat="1">
      <c r="A1" s="388" t="s">
        <v>614</v>
      </c>
    </row>
    <row r="2" spans="1:16" s="388" customFormat="1">
      <c r="A2" s="388" t="s">
        <v>613</v>
      </c>
    </row>
    <row r="3" spans="1:16" s="388" customFormat="1">
      <c r="A3" s="388" t="s">
        <v>612</v>
      </c>
    </row>
    <row r="4" spans="1:16" s="388" customFormat="1">
      <c r="A4" s="388" t="s">
        <v>611</v>
      </c>
    </row>
    <row r="5" spans="1:16" s="388" customFormat="1">
      <c r="A5" s="388" t="s">
        <v>610</v>
      </c>
    </row>
    <row r="6" spans="1:16" s="388" customFormat="1"/>
    <row r="7" spans="1:16" s="388" customFormat="1"/>
    <row r="8" spans="1:16" s="388" customFormat="1"/>
    <row r="9" spans="1:16" s="388" customFormat="1"/>
    <row r="10" spans="1:16" s="388" customFormat="1"/>
    <row r="11" spans="1:16" s="388" customFormat="1"/>
    <row r="12" spans="1:16" s="388" customFormat="1"/>
    <row r="13" spans="1:16" s="388" customFormat="1"/>
    <row r="14" spans="1:16" s="388" customFormat="1"/>
    <row r="15" spans="1:16" s="388" customFormat="1"/>
    <row r="16" spans="1:16">
      <c r="A16" s="370" t="s">
        <v>559</v>
      </c>
      <c r="B16" s="369" t="s">
        <v>558</v>
      </c>
      <c r="C16" s="369" t="s">
        <v>85</v>
      </c>
      <c r="D16" s="369" t="s">
        <v>557</v>
      </c>
      <c r="E16" s="370" t="s">
        <v>86</v>
      </c>
      <c r="F16" s="370" t="s">
        <v>556</v>
      </c>
      <c r="G16" s="369" t="s">
        <v>555</v>
      </c>
      <c r="H16" s="369" t="s">
        <v>554</v>
      </c>
      <c r="I16" s="369" t="s">
        <v>553</v>
      </c>
      <c r="P16" s="369" t="s">
        <v>552</v>
      </c>
    </row>
    <row r="17" spans="1:14">
      <c r="A17" s="372" t="s">
        <v>551</v>
      </c>
      <c r="B17" s="371" t="s">
        <v>577</v>
      </c>
      <c r="C17" s="369" t="s">
        <v>609</v>
      </c>
      <c r="D17" s="369">
        <v>1</v>
      </c>
      <c r="E17" s="370" t="s">
        <v>550</v>
      </c>
      <c r="F17" s="370" t="s">
        <v>549</v>
      </c>
      <c r="H17" s="387" t="s">
        <v>608</v>
      </c>
      <c r="N17" s="373"/>
    </row>
    <row r="18" spans="1:14">
      <c r="A18" s="372" t="s">
        <v>551</v>
      </c>
      <c r="B18" s="371" t="s">
        <v>577</v>
      </c>
      <c r="C18" s="369" t="s">
        <v>607</v>
      </c>
      <c r="D18" s="369">
        <v>1</v>
      </c>
      <c r="E18" s="370" t="s">
        <v>550</v>
      </c>
      <c r="F18" s="370" t="s">
        <v>549</v>
      </c>
      <c r="H18" s="387" t="s">
        <v>606</v>
      </c>
      <c r="N18" s="373"/>
    </row>
    <row r="19" spans="1:14">
      <c r="A19" s="372" t="s">
        <v>551</v>
      </c>
      <c r="B19" s="371" t="s">
        <v>577</v>
      </c>
      <c r="C19" s="369" t="s">
        <v>605</v>
      </c>
      <c r="D19" s="369">
        <v>1</v>
      </c>
      <c r="E19" s="370" t="s">
        <v>550</v>
      </c>
      <c r="F19" s="370" t="s">
        <v>549</v>
      </c>
      <c r="H19" s="387" t="s">
        <v>604</v>
      </c>
      <c r="N19" s="373"/>
    </row>
    <row r="20" spans="1:14">
      <c r="A20" s="372" t="s">
        <v>551</v>
      </c>
      <c r="B20" s="371" t="s">
        <v>577</v>
      </c>
      <c r="C20" s="369" t="s">
        <v>603</v>
      </c>
      <c r="D20" s="369">
        <v>1</v>
      </c>
      <c r="E20" s="370" t="s">
        <v>550</v>
      </c>
      <c r="F20" s="370" t="s">
        <v>549</v>
      </c>
      <c r="H20" s="387" t="s">
        <v>602</v>
      </c>
    </row>
    <row r="21" spans="1:14">
      <c r="A21" s="372" t="s">
        <v>551</v>
      </c>
      <c r="B21" s="371" t="s">
        <v>577</v>
      </c>
      <c r="C21" s="369" t="s">
        <v>601</v>
      </c>
      <c r="D21" s="369">
        <v>1</v>
      </c>
      <c r="E21" s="370" t="s">
        <v>550</v>
      </c>
      <c r="F21" s="370" t="s">
        <v>549</v>
      </c>
      <c r="H21" s="387" t="s">
        <v>600</v>
      </c>
    </row>
    <row r="22" spans="1:14">
      <c r="A22" s="372" t="s">
        <v>551</v>
      </c>
      <c r="B22" s="371" t="s">
        <v>577</v>
      </c>
      <c r="C22" s="369" t="s">
        <v>599</v>
      </c>
      <c r="D22" s="369">
        <v>1</v>
      </c>
      <c r="E22" s="370" t="s">
        <v>550</v>
      </c>
      <c r="F22" s="370" t="s">
        <v>549</v>
      </c>
      <c r="H22" s="387" t="s">
        <v>598</v>
      </c>
    </row>
    <row r="23" spans="1:14">
      <c r="A23" s="372" t="s">
        <v>551</v>
      </c>
      <c r="B23" s="371" t="s">
        <v>577</v>
      </c>
      <c r="C23" s="369" t="s">
        <v>597</v>
      </c>
      <c r="D23" s="369">
        <v>1</v>
      </c>
      <c r="E23" s="370" t="s">
        <v>550</v>
      </c>
      <c r="F23" s="370" t="s">
        <v>549</v>
      </c>
      <c r="H23" s="387" t="s">
        <v>596</v>
      </c>
    </row>
    <row r="24" spans="1:14">
      <c r="A24" s="372" t="s">
        <v>551</v>
      </c>
      <c r="B24" s="371" t="s">
        <v>577</v>
      </c>
      <c r="C24" s="369" t="s">
        <v>595</v>
      </c>
      <c r="D24" s="369">
        <v>1</v>
      </c>
      <c r="E24" s="370" t="s">
        <v>550</v>
      </c>
      <c r="F24" s="370" t="s">
        <v>549</v>
      </c>
      <c r="H24" s="387" t="s">
        <v>594</v>
      </c>
    </row>
    <row r="25" spans="1:14">
      <c r="A25" s="372" t="s">
        <v>551</v>
      </c>
      <c r="B25" s="371" t="s">
        <v>577</v>
      </c>
      <c r="C25" s="369" t="s">
        <v>593</v>
      </c>
      <c r="D25" s="369">
        <v>1</v>
      </c>
      <c r="E25" s="370" t="s">
        <v>550</v>
      </c>
      <c r="F25" s="370" t="s">
        <v>549</v>
      </c>
      <c r="H25" s="387" t="s">
        <v>592</v>
      </c>
    </row>
    <row r="26" spans="1:14">
      <c r="A26" s="372" t="s">
        <v>551</v>
      </c>
      <c r="B26" s="371" t="s">
        <v>577</v>
      </c>
      <c r="C26" s="369" t="s">
        <v>591</v>
      </c>
      <c r="D26" s="369">
        <v>1</v>
      </c>
      <c r="E26" s="370" t="s">
        <v>550</v>
      </c>
      <c r="F26" s="370" t="s">
        <v>549</v>
      </c>
      <c r="H26" s="387" t="s">
        <v>590</v>
      </c>
    </row>
    <row r="27" spans="1:14">
      <c r="A27" s="372" t="s">
        <v>551</v>
      </c>
      <c r="B27" s="371" t="s">
        <v>577</v>
      </c>
      <c r="C27" s="369" t="s">
        <v>589</v>
      </c>
      <c r="D27" s="369">
        <v>1</v>
      </c>
      <c r="E27" s="370" t="s">
        <v>550</v>
      </c>
      <c r="F27" s="370" t="s">
        <v>549</v>
      </c>
      <c r="H27" s="387" t="s">
        <v>588</v>
      </c>
    </row>
    <row r="28" spans="1:14">
      <c r="A28" s="372" t="s">
        <v>551</v>
      </c>
      <c r="B28" s="371" t="s">
        <v>577</v>
      </c>
      <c r="C28" s="369" t="s">
        <v>587</v>
      </c>
      <c r="D28" s="369">
        <v>1</v>
      </c>
      <c r="E28" s="370" t="s">
        <v>550</v>
      </c>
      <c r="F28" s="370" t="s">
        <v>549</v>
      </c>
      <c r="H28" s="387" t="s">
        <v>586</v>
      </c>
    </row>
    <row r="29" spans="1:14">
      <c r="A29" s="372" t="s">
        <v>551</v>
      </c>
      <c r="B29" s="371" t="s">
        <v>577</v>
      </c>
      <c r="C29" s="369" t="s">
        <v>585</v>
      </c>
      <c r="D29" s="369">
        <v>1</v>
      </c>
      <c r="E29" s="370" t="s">
        <v>550</v>
      </c>
      <c r="F29" s="370" t="s">
        <v>549</v>
      </c>
      <c r="H29" s="387" t="s">
        <v>584</v>
      </c>
    </row>
    <row r="30" spans="1:14">
      <c r="A30" s="372" t="s">
        <v>551</v>
      </c>
      <c r="B30" s="371" t="s">
        <v>577</v>
      </c>
      <c r="C30" s="369" t="s">
        <v>583</v>
      </c>
      <c r="D30" s="369">
        <v>1</v>
      </c>
      <c r="E30" s="370" t="s">
        <v>550</v>
      </c>
      <c r="F30" s="370" t="s">
        <v>549</v>
      </c>
      <c r="H30" s="387" t="s">
        <v>582</v>
      </c>
    </row>
    <row r="31" spans="1:14">
      <c r="A31" s="372" t="s">
        <v>551</v>
      </c>
      <c r="B31" s="371" t="s">
        <v>577</v>
      </c>
      <c r="C31" s="369" t="s">
        <v>581</v>
      </c>
      <c r="D31" s="369">
        <v>1</v>
      </c>
      <c r="E31" s="370" t="s">
        <v>550</v>
      </c>
      <c r="F31" s="370" t="s">
        <v>549</v>
      </c>
      <c r="H31" s="387" t="s">
        <v>580</v>
      </c>
    </row>
    <row r="32" spans="1:14">
      <c r="A32" s="372" t="s">
        <v>551</v>
      </c>
      <c r="B32" s="371" t="s">
        <v>577</v>
      </c>
      <c r="C32" s="369" t="s">
        <v>579</v>
      </c>
      <c r="D32" s="369">
        <v>1</v>
      </c>
      <c r="E32" s="370" t="s">
        <v>550</v>
      </c>
      <c r="F32" s="370" t="s">
        <v>549</v>
      </c>
      <c r="H32" s="387" t="s">
        <v>578</v>
      </c>
    </row>
    <row r="33" spans="1:8">
      <c r="A33" s="372" t="s">
        <v>551</v>
      </c>
      <c r="B33" s="371" t="s">
        <v>577</v>
      </c>
      <c r="C33" s="369" t="s">
        <v>576</v>
      </c>
      <c r="D33" s="369">
        <v>1</v>
      </c>
      <c r="E33" s="370" t="s">
        <v>550</v>
      </c>
      <c r="F33" s="370" t="s">
        <v>549</v>
      </c>
      <c r="H33" s="387" t="s">
        <v>574</v>
      </c>
    </row>
    <row r="34" spans="1:8">
      <c r="A34" s="372" t="s">
        <v>551</v>
      </c>
      <c r="B34" s="371" t="s">
        <v>577</v>
      </c>
      <c r="C34" s="369" t="s">
        <v>609</v>
      </c>
      <c r="D34" s="369">
        <v>2</v>
      </c>
      <c r="E34" s="370" t="s">
        <v>550</v>
      </c>
      <c r="F34" s="370" t="s">
        <v>575</v>
      </c>
      <c r="H34" s="387" t="s">
        <v>608</v>
      </c>
    </row>
    <row r="35" spans="1:8">
      <c r="A35" s="372" t="s">
        <v>551</v>
      </c>
      <c r="B35" s="371" t="s">
        <v>577</v>
      </c>
      <c r="C35" s="369" t="s">
        <v>607</v>
      </c>
      <c r="D35" s="369">
        <v>2</v>
      </c>
      <c r="E35" s="370" t="s">
        <v>550</v>
      </c>
      <c r="F35" s="370" t="s">
        <v>575</v>
      </c>
      <c r="H35" s="387" t="s">
        <v>606</v>
      </c>
    </row>
    <row r="36" spans="1:8">
      <c r="A36" s="372" t="s">
        <v>551</v>
      </c>
      <c r="B36" s="371" t="s">
        <v>577</v>
      </c>
      <c r="C36" s="369" t="s">
        <v>605</v>
      </c>
      <c r="D36" s="369">
        <v>2</v>
      </c>
      <c r="E36" s="370" t="s">
        <v>550</v>
      </c>
      <c r="F36" s="370" t="s">
        <v>575</v>
      </c>
      <c r="H36" s="387" t="s">
        <v>604</v>
      </c>
    </row>
    <row r="37" spans="1:8">
      <c r="A37" s="372" t="s">
        <v>551</v>
      </c>
      <c r="B37" s="371" t="s">
        <v>577</v>
      </c>
      <c r="C37" s="369" t="s">
        <v>603</v>
      </c>
      <c r="D37" s="369">
        <v>2</v>
      </c>
      <c r="E37" s="370" t="s">
        <v>550</v>
      </c>
      <c r="F37" s="370" t="s">
        <v>575</v>
      </c>
      <c r="H37" s="387" t="s">
        <v>602</v>
      </c>
    </row>
    <row r="38" spans="1:8">
      <c r="A38" s="372" t="s">
        <v>551</v>
      </c>
      <c r="B38" s="371" t="s">
        <v>577</v>
      </c>
      <c r="C38" s="369" t="s">
        <v>601</v>
      </c>
      <c r="D38" s="369">
        <v>2</v>
      </c>
      <c r="E38" s="370" t="s">
        <v>550</v>
      </c>
      <c r="F38" s="370" t="s">
        <v>575</v>
      </c>
      <c r="H38" s="387" t="s">
        <v>600</v>
      </c>
    </row>
    <row r="39" spans="1:8">
      <c r="A39" s="372" t="s">
        <v>551</v>
      </c>
      <c r="B39" s="371" t="s">
        <v>577</v>
      </c>
      <c r="C39" s="369" t="s">
        <v>599</v>
      </c>
      <c r="D39" s="369">
        <v>2</v>
      </c>
      <c r="E39" s="370" t="s">
        <v>550</v>
      </c>
      <c r="F39" s="370" t="s">
        <v>575</v>
      </c>
      <c r="H39" s="387" t="s">
        <v>598</v>
      </c>
    </row>
    <row r="40" spans="1:8">
      <c r="A40" s="372" t="s">
        <v>551</v>
      </c>
      <c r="B40" s="371" t="s">
        <v>577</v>
      </c>
      <c r="C40" s="369" t="s">
        <v>597</v>
      </c>
      <c r="D40" s="369">
        <v>2</v>
      </c>
      <c r="E40" s="370" t="s">
        <v>550</v>
      </c>
      <c r="F40" s="370" t="s">
        <v>575</v>
      </c>
      <c r="H40" s="387" t="s">
        <v>596</v>
      </c>
    </row>
    <row r="41" spans="1:8">
      <c r="A41" s="372" t="s">
        <v>551</v>
      </c>
      <c r="B41" s="371" t="s">
        <v>577</v>
      </c>
      <c r="C41" s="369" t="s">
        <v>595</v>
      </c>
      <c r="D41" s="369">
        <v>2</v>
      </c>
      <c r="E41" s="370" t="s">
        <v>550</v>
      </c>
      <c r="F41" s="370" t="s">
        <v>575</v>
      </c>
      <c r="H41" s="387" t="s">
        <v>594</v>
      </c>
    </row>
    <row r="42" spans="1:8">
      <c r="A42" s="372" t="s">
        <v>551</v>
      </c>
      <c r="B42" s="371" t="s">
        <v>577</v>
      </c>
      <c r="C42" s="369" t="s">
        <v>593</v>
      </c>
      <c r="D42" s="369">
        <v>2</v>
      </c>
      <c r="E42" s="370" t="s">
        <v>550</v>
      </c>
      <c r="F42" s="370" t="s">
        <v>575</v>
      </c>
      <c r="H42" s="387" t="s">
        <v>592</v>
      </c>
    </row>
    <row r="43" spans="1:8">
      <c r="A43" s="372" t="s">
        <v>551</v>
      </c>
      <c r="B43" s="371" t="s">
        <v>577</v>
      </c>
      <c r="C43" s="369" t="s">
        <v>591</v>
      </c>
      <c r="D43" s="369">
        <v>2</v>
      </c>
      <c r="E43" s="370" t="s">
        <v>550</v>
      </c>
      <c r="F43" s="370" t="s">
        <v>575</v>
      </c>
      <c r="H43" s="387" t="s">
        <v>590</v>
      </c>
    </row>
    <row r="44" spans="1:8">
      <c r="A44" s="372" t="s">
        <v>551</v>
      </c>
      <c r="B44" s="371" t="s">
        <v>577</v>
      </c>
      <c r="C44" s="369" t="s">
        <v>589</v>
      </c>
      <c r="D44" s="369">
        <v>2</v>
      </c>
      <c r="E44" s="370" t="s">
        <v>550</v>
      </c>
      <c r="F44" s="370" t="s">
        <v>575</v>
      </c>
      <c r="H44" s="387" t="s">
        <v>588</v>
      </c>
    </row>
    <row r="45" spans="1:8">
      <c r="A45" s="372" t="s">
        <v>551</v>
      </c>
      <c r="B45" s="371" t="s">
        <v>577</v>
      </c>
      <c r="C45" s="369" t="s">
        <v>587</v>
      </c>
      <c r="D45" s="369">
        <v>2</v>
      </c>
      <c r="E45" s="370" t="s">
        <v>550</v>
      </c>
      <c r="F45" s="370" t="s">
        <v>575</v>
      </c>
      <c r="H45" s="387" t="s">
        <v>586</v>
      </c>
    </row>
    <row r="46" spans="1:8">
      <c r="A46" s="372" t="s">
        <v>551</v>
      </c>
      <c r="B46" s="371" t="s">
        <v>577</v>
      </c>
      <c r="C46" s="369" t="s">
        <v>585</v>
      </c>
      <c r="D46" s="369">
        <v>2</v>
      </c>
      <c r="E46" s="370" t="s">
        <v>550</v>
      </c>
      <c r="F46" s="370" t="s">
        <v>575</v>
      </c>
      <c r="H46" s="387" t="s">
        <v>584</v>
      </c>
    </row>
    <row r="47" spans="1:8">
      <c r="A47" s="372" t="s">
        <v>551</v>
      </c>
      <c r="B47" s="371" t="s">
        <v>577</v>
      </c>
      <c r="C47" s="369" t="s">
        <v>583</v>
      </c>
      <c r="D47" s="369">
        <v>2</v>
      </c>
      <c r="E47" s="370" t="s">
        <v>550</v>
      </c>
      <c r="F47" s="370" t="s">
        <v>575</v>
      </c>
      <c r="H47" s="387" t="s">
        <v>582</v>
      </c>
    </row>
    <row r="48" spans="1:8">
      <c r="A48" s="372" t="s">
        <v>551</v>
      </c>
      <c r="B48" s="371" t="s">
        <v>577</v>
      </c>
      <c r="C48" s="369" t="s">
        <v>581</v>
      </c>
      <c r="D48" s="369">
        <v>2</v>
      </c>
      <c r="E48" s="370" t="s">
        <v>550</v>
      </c>
      <c r="F48" s="370" t="s">
        <v>575</v>
      </c>
      <c r="H48" s="387" t="s">
        <v>580</v>
      </c>
    </row>
    <row r="49" spans="1:8">
      <c r="A49" s="372" t="s">
        <v>551</v>
      </c>
      <c r="B49" s="371" t="s">
        <v>577</v>
      </c>
      <c r="C49" s="369" t="s">
        <v>579</v>
      </c>
      <c r="D49" s="369">
        <v>2</v>
      </c>
      <c r="E49" s="370" t="s">
        <v>550</v>
      </c>
      <c r="F49" s="370" t="s">
        <v>575</v>
      </c>
      <c r="H49" s="387" t="s">
        <v>578</v>
      </c>
    </row>
    <row r="50" spans="1:8">
      <c r="A50" s="372" t="s">
        <v>551</v>
      </c>
      <c r="B50" s="371" t="s">
        <v>577</v>
      </c>
      <c r="C50" s="369" t="s">
        <v>576</v>
      </c>
      <c r="D50" s="369">
        <v>2</v>
      </c>
      <c r="E50" s="370" t="s">
        <v>550</v>
      </c>
      <c r="F50" s="370" t="s">
        <v>575</v>
      </c>
      <c r="H50" s="387" t="s">
        <v>574</v>
      </c>
    </row>
  </sheetData>
  <pageMargins left="0.75" right="0.75" top="1" bottom="1" header="0.51180555555555496" footer="0.51180555555555496"/>
  <pageSetup firstPageNumber="0"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Project_Study_info</vt:lpstr>
      <vt:lpstr>medium prep</vt:lpstr>
      <vt:lpstr>Master sheet</vt:lpstr>
      <vt:lpstr>#export</vt:lpstr>
      <vt:lpstr>images</vt:lpstr>
      <vt:lpstr>BCA</vt:lpstr>
      <vt:lpstr>Invoicing Check List</vt:lpstr>
      <vt:lpstr>600 mHz NMR_submission</vt:lpstr>
      <vt:lpstr>700mHz NMR_submission</vt:lpstr>
      <vt:lpstr>ICMS_MetaData_Submission</vt:lpstr>
      <vt:lpstr>ICMS_SequenceData_Submission</vt:lpstr>
      <vt:lpstr>ICMS_StdComp_RefDB_Submission</vt:lpstr>
      <vt:lpstr>Project_Study_info!Print_Area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c:creator>
  <cp:lastModifiedBy>Coffman, Jonathan A</cp:lastModifiedBy>
  <cp:lastPrinted>2015-05-12T20:49:13Z</cp:lastPrinted>
  <dcterms:created xsi:type="dcterms:W3CDTF">2014-10-22T17:54:02Z</dcterms:created>
  <dcterms:modified xsi:type="dcterms:W3CDTF">2019-01-10T18:41:34Z</dcterms:modified>
</cp:coreProperties>
</file>