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Jonathan's Folder\Website Content\CESB Website\hard files\"/>
    </mc:Choice>
  </mc:AlternateContent>
  <bookViews>
    <workbookView xWindow="0" yWindow="0" windowWidth="38400" windowHeight="17835" tabRatio="769"/>
  </bookViews>
  <sheets>
    <sheet name="implantation" sheetId="20" r:id="rId1"/>
    <sheet name="UKxxx" sheetId="1" r:id="rId2"/>
    <sheet name="UKxxx-Master sheet" sheetId="2" r:id="rId3"/>
    <sheet name="#export" sheetId="17" r:id="rId4"/>
    <sheet name="spex-grinding" sheetId="4" r:id="rId5"/>
    <sheet name="BCA_YZ" sheetId="7" r:id="rId6"/>
    <sheet name="Invoicing Check List" sheetId="10" r:id="rId7"/>
    <sheet name="NMR_submission" sheetId="19" r:id="rId8"/>
  </sheets>
  <definedNames>
    <definedName name="MethodPointer" localSheetId="4">7587608</definedName>
    <definedName name="MethodPointer">165046336</definedName>
    <definedName name="_xlnm.Print_Area" localSheetId="1">UKxxx!#REF!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F96" i="2"/>
  <c r="F97" i="2"/>
  <c r="F98" i="2"/>
  <c r="F99" i="2"/>
  <c r="F100" i="2"/>
  <c r="F101" i="2"/>
  <c r="F102" i="2"/>
  <c r="F103" i="2"/>
  <c r="F104" i="2"/>
  <c r="F105" i="2"/>
  <c r="F106" i="2"/>
  <c r="F95" i="2"/>
  <c r="B10" i="1"/>
  <c r="F84" i="2"/>
  <c r="F85" i="2"/>
  <c r="F86" i="2"/>
  <c r="F87" i="2"/>
  <c r="F88" i="2"/>
  <c r="F89" i="2"/>
  <c r="F90" i="2"/>
  <c r="F91" i="2"/>
  <c r="F92" i="2"/>
  <c r="F93" i="2"/>
  <c r="F94" i="2"/>
  <c r="F83" i="2"/>
  <c r="E45" i="1"/>
  <c r="E24" i="1"/>
  <c r="F54" i="1"/>
  <c r="F53" i="1"/>
  <c r="F52" i="1"/>
  <c r="F51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D54" i="1"/>
  <c r="D53" i="1"/>
  <c r="D52" i="1"/>
  <c r="D51" i="1"/>
  <c r="C62" i="1"/>
  <c r="C61" i="1"/>
  <c r="C60" i="1"/>
  <c r="C57" i="1"/>
  <c r="C56" i="1"/>
  <c r="C54" i="1"/>
  <c r="C53" i="1"/>
  <c r="C52" i="1"/>
  <c r="C51" i="1"/>
  <c r="F33" i="1"/>
  <c r="F32" i="1"/>
  <c r="F31" i="1"/>
  <c r="F30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D33" i="1"/>
  <c r="D32" i="1"/>
  <c r="D31" i="1"/>
  <c r="D30" i="1"/>
  <c r="C41" i="1"/>
  <c r="C40" i="1"/>
  <c r="C39" i="1"/>
  <c r="C36" i="1"/>
  <c r="C35" i="1"/>
  <c r="C33" i="1"/>
  <c r="C32" i="1"/>
  <c r="C31" i="1"/>
  <c r="C30" i="1"/>
  <c r="F44" i="10"/>
  <c r="E44" i="10"/>
  <c r="F38" i="10"/>
  <c r="E38" i="10"/>
  <c r="F36" i="10"/>
  <c r="E36" i="10"/>
  <c r="F34" i="10"/>
  <c r="E34" i="10"/>
  <c r="F32" i="10"/>
  <c r="E32" i="10"/>
  <c r="F30" i="10"/>
  <c r="E30" i="10"/>
  <c r="F28" i="10"/>
  <c r="E28" i="10"/>
  <c r="F26" i="10"/>
  <c r="E26" i="10"/>
  <c r="F24" i="10"/>
  <c r="E24" i="10"/>
  <c r="F22" i="10"/>
  <c r="E22" i="10"/>
  <c r="F20" i="10"/>
  <c r="E20" i="10"/>
  <c r="F18" i="10"/>
  <c r="E18" i="10"/>
  <c r="F16" i="10"/>
  <c r="E16" i="10"/>
  <c r="F14" i="10"/>
  <c r="E14" i="10"/>
  <c r="F12" i="10"/>
  <c r="E12" i="10"/>
  <c r="F10" i="10"/>
  <c r="E10" i="10"/>
  <c r="F8" i="10"/>
  <c r="E8" i="10"/>
  <c r="F6" i="10"/>
  <c r="E6" i="10"/>
  <c r="F4" i="10"/>
  <c r="E4" i="10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83" i="2"/>
  <c r="B9" i="1"/>
  <c r="B43" i="1"/>
  <c r="B22" i="1"/>
  <c r="G47" i="1"/>
  <c r="F47" i="1"/>
  <c r="H47" i="1"/>
  <c r="B11" i="1"/>
  <c r="E10" i="1"/>
  <c r="D10" i="1"/>
  <c r="G26" i="1"/>
  <c r="F26" i="1"/>
  <c r="H26" i="1"/>
  <c r="A84" i="2"/>
  <c r="A184" i="2"/>
  <c r="A544" i="2"/>
  <c r="B184" i="2"/>
  <c r="B544" i="2"/>
  <c r="B13" i="1"/>
  <c r="C16" i="2"/>
  <c r="D84" i="2"/>
  <c r="C84" i="2"/>
  <c r="C184" i="2"/>
  <c r="C544" i="2"/>
  <c r="A85" i="2"/>
  <c r="A185" i="2"/>
  <c r="A545" i="2"/>
  <c r="B185" i="2"/>
  <c r="B545" i="2"/>
  <c r="D85" i="2"/>
  <c r="C85" i="2"/>
  <c r="C185" i="2"/>
  <c r="C545" i="2"/>
  <c r="A86" i="2"/>
  <c r="A186" i="2"/>
  <c r="A546" i="2"/>
  <c r="B186" i="2"/>
  <c r="B546" i="2"/>
  <c r="D86" i="2"/>
  <c r="C86" i="2"/>
  <c r="C186" i="2"/>
  <c r="C546" i="2"/>
  <c r="A87" i="2"/>
  <c r="A187" i="2"/>
  <c r="A547" i="2"/>
  <c r="B187" i="2"/>
  <c r="B547" i="2"/>
  <c r="D87" i="2"/>
  <c r="C87" i="2"/>
  <c r="C187" i="2"/>
  <c r="C547" i="2"/>
  <c r="A88" i="2"/>
  <c r="A188" i="2"/>
  <c r="A548" i="2"/>
  <c r="B188" i="2"/>
  <c r="B548" i="2"/>
  <c r="D88" i="2"/>
  <c r="C88" i="2"/>
  <c r="C188" i="2"/>
  <c r="C548" i="2"/>
  <c r="A89" i="2"/>
  <c r="A189" i="2"/>
  <c r="A549" i="2"/>
  <c r="B189" i="2"/>
  <c r="B549" i="2"/>
  <c r="D89" i="2"/>
  <c r="C89" i="2"/>
  <c r="C189" i="2"/>
  <c r="C549" i="2"/>
  <c r="A90" i="2"/>
  <c r="A190" i="2"/>
  <c r="A550" i="2"/>
  <c r="B190" i="2"/>
  <c r="B550" i="2"/>
  <c r="D90" i="2"/>
  <c r="C90" i="2"/>
  <c r="C190" i="2"/>
  <c r="C550" i="2"/>
  <c r="A91" i="2"/>
  <c r="A191" i="2"/>
  <c r="A551" i="2"/>
  <c r="B191" i="2"/>
  <c r="B551" i="2"/>
  <c r="D91" i="2"/>
  <c r="C91" i="2"/>
  <c r="C191" i="2"/>
  <c r="C551" i="2"/>
  <c r="A92" i="2"/>
  <c r="A192" i="2"/>
  <c r="A552" i="2"/>
  <c r="B192" i="2"/>
  <c r="B552" i="2"/>
  <c r="D92" i="2"/>
  <c r="C92" i="2"/>
  <c r="C192" i="2"/>
  <c r="C552" i="2"/>
  <c r="A93" i="2"/>
  <c r="A193" i="2"/>
  <c r="A553" i="2"/>
  <c r="B193" i="2"/>
  <c r="B553" i="2"/>
  <c r="D93" i="2"/>
  <c r="C93" i="2"/>
  <c r="C193" i="2"/>
  <c r="C553" i="2"/>
  <c r="A94" i="2"/>
  <c r="A194" i="2"/>
  <c r="A554" i="2"/>
  <c r="B194" i="2"/>
  <c r="B554" i="2"/>
  <c r="D94" i="2"/>
  <c r="C94" i="2"/>
  <c r="C194" i="2"/>
  <c r="C554" i="2"/>
  <c r="A95" i="2"/>
  <c r="A195" i="2"/>
  <c r="A555" i="2"/>
  <c r="B195" i="2"/>
  <c r="B555" i="2"/>
  <c r="D95" i="2"/>
  <c r="C95" i="2"/>
  <c r="C195" i="2"/>
  <c r="C555" i="2"/>
  <c r="A96" i="2"/>
  <c r="A196" i="2"/>
  <c r="A556" i="2"/>
  <c r="B196" i="2"/>
  <c r="B556" i="2"/>
  <c r="D96" i="2"/>
  <c r="C96" i="2"/>
  <c r="C196" i="2"/>
  <c r="C556" i="2"/>
  <c r="A97" i="2"/>
  <c r="A197" i="2"/>
  <c r="A557" i="2"/>
  <c r="B197" i="2"/>
  <c r="B557" i="2"/>
  <c r="D97" i="2"/>
  <c r="C97" i="2"/>
  <c r="C197" i="2"/>
  <c r="C557" i="2"/>
  <c r="A98" i="2"/>
  <c r="A198" i="2"/>
  <c r="A558" i="2"/>
  <c r="B198" i="2"/>
  <c r="B558" i="2"/>
  <c r="D98" i="2"/>
  <c r="C98" i="2"/>
  <c r="C198" i="2"/>
  <c r="C558" i="2"/>
  <c r="A99" i="2"/>
  <c r="A199" i="2"/>
  <c r="A559" i="2"/>
  <c r="B199" i="2"/>
  <c r="B559" i="2"/>
  <c r="D99" i="2"/>
  <c r="C99" i="2"/>
  <c r="C199" i="2"/>
  <c r="C559" i="2"/>
  <c r="A100" i="2"/>
  <c r="A200" i="2"/>
  <c r="A560" i="2"/>
  <c r="B200" i="2"/>
  <c r="B560" i="2"/>
  <c r="D100" i="2"/>
  <c r="C100" i="2"/>
  <c r="C200" i="2"/>
  <c r="C560" i="2"/>
  <c r="A101" i="2"/>
  <c r="A201" i="2"/>
  <c r="A561" i="2"/>
  <c r="B201" i="2"/>
  <c r="B561" i="2"/>
  <c r="D101" i="2"/>
  <c r="C101" i="2"/>
  <c r="C201" i="2"/>
  <c r="C561" i="2"/>
  <c r="A102" i="2"/>
  <c r="A202" i="2"/>
  <c r="A562" i="2"/>
  <c r="B202" i="2"/>
  <c r="B562" i="2"/>
  <c r="D102" i="2"/>
  <c r="C102" i="2"/>
  <c r="C202" i="2"/>
  <c r="C562" i="2"/>
  <c r="A103" i="2"/>
  <c r="A203" i="2"/>
  <c r="A563" i="2"/>
  <c r="B203" i="2"/>
  <c r="B563" i="2"/>
  <c r="D103" i="2"/>
  <c r="C103" i="2"/>
  <c r="C203" i="2"/>
  <c r="C563" i="2"/>
  <c r="A104" i="2"/>
  <c r="A204" i="2"/>
  <c r="A564" i="2"/>
  <c r="B204" i="2"/>
  <c r="B564" i="2"/>
  <c r="D104" i="2"/>
  <c r="C104" i="2"/>
  <c r="C204" i="2"/>
  <c r="C564" i="2"/>
  <c r="A105" i="2"/>
  <c r="A205" i="2"/>
  <c r="A565" i="2"/>
  <c r="B205" i="2"/>
  <c r="B565" i="2"/>
  <c r="D105" i="2"/>
  <c r="C105" i="2"/>
  <c r="C205" i="2"/>
  <c r="C565" i="2"/>
  <c r="A106" i="2"/>
  <c r="A206" i="2"/>
  <c r="A566" i="2"/>
  <c r="B206" i="2"/>
  <c r="B566" i="2"/>
  <c r="D106" i="2"/>
  <c r="C106" i="2"/>
  <c r="C206" i="2"/>
  <c r="C566" i="2"/>
  <c r="A107" i="2"/>
  <c r="A207" i="2"/>
  <c r="A567" i="2"/>
  <c r="B207" i="2"/>
  <c r="B567" i="2"/>
  <c r="D107" i="2"/>
  <c r="C107" i="2"/>
  <c r="C207" i="2"/>
  <c r="C567" i="2"/>
  <c r="A108" i="2"/>
  <c r="A208" i="2"/>
  <c r="A568" i="2"/>
  <c r="B208" i="2"/>
  <c r="B568" i="2"/>
  <c r="D108" i="2"/>
  <c r="C108" i="2"/>
  <c r="C208" i="2"/>
  <c r="C568" i="2"/>
  <c r="A109" i="2"/>
  <c r="A209" i="2"/>
  <c r="A569" i="2"/>
  <c r="B209" i="2"/>
  <c r="B569" i="2"/>
  <c r="D109" i="2"/>
  <c r="C109" i="2"/>
  <c r="C209" i="2"/>
  <c r="C569" i="2"/>
  <c r="A110" i="2"/>
  <c r="A210" i="2"/>
  <c r="A570" i="2"/>
  <c r="B210" i="2"/>
  <c r="B570" i="2"/>
  <c r="D110" i="2"/>
  <c r="C110" i="2"/>
  <c r="C210" i="2"/>
  <c r="C570" i="2"/>
  <c r="A111" i="2"/>
  <c r="A211" i="2"/>
  <c r="A571" i="2"/>
  <c r="B211" i="2"/>
  <c r="B571" i="2"/>
  <c r="D111" i="2"/>
  <c r="C111" i="2"/>
  <c r="C211" i="2"/>
  <c r="C571" i="2"/>
  <c r="A112" i="2"/>
  <c r="A212" i="2"/>
  <c r="A572" i="2"/>
  <c r="B212" i="2"/>
  <c r="B572" i="2"/>
  <c r="D112" i="2"/>
  <c r="C112" i="2"/>
  <c r="C212" i="2"/>
  <c r="C572" i="2"/>
  <c r="A113" i="2"/>
  <c r="A213" i="2"/>
  <c r="A573" i="2"/>
  <c r="B213" i="2"/>
  <c r="B573" i="2"/>
  <c r="D113" i="2"/>
  <c r="C113" i="2"/>
  <c r="C213" i="2"/>
  <c r="C573" i="2"/>
  <c r="A114" i="2"/>
  <c r="A214" i="2"/>
  <c r="A574" i="2"/>
  <c r="B214" i="2"/>
  <c r="B574" i="2"/>
  <c r="D114" i="2"/>
  <c r="C114" i="2"/>
  <c r="C214" i="2"/>
  <c r="C574" i="2"/>
  <c r="A115" i="2"/>
  <c r="A215" i="2"/>
  <c r="A575" i="2"/>
  <c r="B215" i="2"/>
  <c r="B575" i="2"/>
  <c r="D115" i="2"/>
  <c r="C115" i="2"/>
  <c r="C215" i="2"/>
  <c r="C575" i="2"/>
  <c r="A116" i="2"/>
  <c r="A216" i="2"/>
  <c r="A576" i="2"/>
  <c r="B216" i="2"/>
  <c r="B576" i="2"/>
  <c r="D116" i="2"/>
  <c r="C116" i="2"/>
  <c r="C216" i="2"/>
  <c r="C576" i="2"/>
  <c r="D83" i="2"/>
  <c r="C83" i="2"/>
  <c r="C183" i="2"/>
  <c r="C543" i="2"/>
  <c r="B183" i="2"/>
  <c r="B543" i="2"/>
  <c r="A83" i="2"/>
  <c r="A183" i="2"/>
  <c r="A543" i="2"/>
  <c r="F576" i="2"/>
  <c r="Z576" i="2"/>
  <c r="Y576" i="2"/>
  <c r="X576" i="2"/>
  <c r="V576" i="2"/>
  <c r="W576" i="2"/>
  <c r="F575" i="2"/>
  <c r="Z575" i="2"/>
  <c r="Y575" i="2"/>
  <c r="X575" i="2"/>
  <c r="V575" i="2"/>
  <c r="W575" i="2"/>
  <c r="F574" i="2"/>
  <c r="Z574" i="2"/>
  <c r="Y574" i="2"/>
  <c r="X574" i="2"/>
  <c r="V574" i="2"/>
  <c r="W574" i="2"/>
  <c r="F573" i="2"/>
  <c r="Z573" i="2"/>
  <c r="Y573" i="2"/>
  <c r="X573" i="2"/>
  <c r="V573" i="2"/>
  <c r="W573" i="2"/>
  <c r="F572" i="2"/>
  <c r="Z572" i="2"/>
  <c r="Y572" i="2"/>
  <c r="X572" i="2"/>
  <c r="V572" i="2"/>
  <c r="W572" i="2"/>
  <c r="F571" i="2"/>
  <c r="Z571" i="2"/>
  <c r="Y571" i="2"/>
  <c r="X571" i="2"/>
  <c r="V571" i="2"/>
  <c r="W571" i="2"/>
  <c r="F570" i="2"/>
  <c r="Z570" i="2"/>
  <c r="Y570" i="2"/>
  <c r="X570" i="2"/>
  <c r="V570" i="2"/>
  <c r="W570" i="2"/>
  <c r="F569" i="2"/>
  <c r="Z569" i="2"/>
  <c r="Y569" i="2"/>
  <c r="X569" i="2"/>
  <c r="V569" i="2"/>
  <c r="W569" i="2"/>
  <c r="F568" i="2"/>
  <c r="Z568" i="2"/>
  <c r="Y568" i="2"/>
  <c r="X568" i="2"/>
  <c r="V568" i="2"/>
  <c r="W568" i="2"/>
  <c r="F567" i="2"/>
  <c r="Z567" i="2"/>
  <c r="Y567" i="2"/>
  <c r="X567" i="2"/>
  <c r="V567" i="2"/>
  <c r="W567" i="2"/>
  <c r="F566" i="2"/>
  <c r="Z566" i="2"/>
  <c r="Y566" i="2"/>
  <c r="X566" i="2"/>
  <c r="V566" i="2"/>
  <c r="W566" i="2"/>
  <c r="F565" i="2"/>
  <c r="Z565" i="2"/>
  <c r="Y565" i="2"/>
  <c r="X565" i="2"/>
  <c r="V565" i="2"/>
  <c r="W565" i="2"/>
  <c r="F564" i="2"/>
  <c r="Z564" i="2"/>
  <c r="Y564" i="2"/>
  <c r="X564" i="2"/>
  <c r="V564" i="2"/>
  <c r="W564" i="2"/>
  <c r="F563" i="2"/>
  <c r="Z563" i="2"/>
  <c r="Y563" i="2"/>
  <c r="X563" i="2"/>
  <c r="V563" i="2"/>
  <c r="W563" i="2"/>
  <c r="F562" i="2"/>
  <c r="Z562" i="2"/>
  <c r="Y562" i="2"/>
  <c r="X562" i="2"/>
  <c r="V562" i="2"/>
  <c r="W562" i="2"/>
  <c r="F561" i="2"/>
  <c r="Z561" i="2"/>
  <c r="Y561" i="2"/>
  <c r="X561" i="2"/>
  <c r="V561" i="2"/>
  <c r="W561" i="2"/>
  <c r="F560" i="2"/>
  <c r="Z560" i="2"/>
  <c r="Y560" i="2"/>
  <c r="X560" i="2"/>
  <c r="V560" i="2"/>
  <c r="W560" i="2"/>
  <c r="F559" i="2"/>
  <c r="Z559" i="2"/>
  <c r="Y559" i="2"/>
  <c r="X559" i="2"/>
  <c r="V559" i="2"/>
  <c r="W559" i="2"/>
  <c r="F558" i="2"/>
  <c r="Z558" i="2"/>
  <c r="Y558" i="2"/>
  <c r="X558" i="2"/>
  <c r="V558" i="2"/>
  <c r="W558" i="2"/>
  <c r="F557" i="2"/>
  <c r="Z557" i="2"/>
  <c r="Y557" i="2"/>
  <c r="X557" i="2"/>
  <c r="V557" i="2"/>
  <c r="W557" i="2"/>
  <c r="F556" i="2"/>
  <c r="Z556" i="2"/>
  <c r="Y556" i="2"/>
  <c r="X556" i="2"/>
  <c r="V556" i="2"/>
  <c r="W556" i="2"/>
  <c r="F555" i="2"/>
  <c r="Z555" i="2"/>
  <c r="Y555" i="2"/>
  <c r="X555" i="2"/>
  <c r="V555" i="2"/>
  <c r="W555" i="2"/>
  <c r="F554" i="2"/>
  <c r="Z554" i="2"/>
  <c r="Y554" i="2"/>
  <c r="X554" i="2"/>
  <c r="V554" i="2"/>
  <c r="W554" i="2"/>
  <c r="F553" i="2"/>
  <c r="Z553" i="2"/>
  <c r="Y553" i="2"/>
  <c r="X553" i="2"/>
  <c r="V553" i="2"/>
  <c r="W553" i="2"/>
  <c r="F552" i="2"/>
  <c r="Z552" i="2"/>
  <c r="Y552" i="2"/>
  <c r="X552" i="2"/>
  <c r="V552" i="2"/>
  <c r="W552" i="2"/>
  <c r="F551" i="2"/>
  <c r="Z551" i="2"/>
  <c r="Y551" i="2"/>
  <c r="X551" i="2"/>
  <c r="V551" i="2"/>
  <c r="W551" i="2"/>
  <c r="F550" i="2"/>
  <c r="Z550" i="2"/>
  <c r="Y550" i="2"/>
  <c r="X550" i="2"/>
  <c r="V550" i="2"/>
  <c r="W550" i="2"/>
  <c r="F549" i="2"/>
  <c r="Z549" i="2"/>
  <c r="Y549" i="2"/>
  <c r="X549" i="2"/>
  <c r="V549" i="2"/>
  <c r="W549" i="2"/>
  <c r="F548" i="2"/>
  <c r="Z548" i="2"/>
  <c r="Y548" i="2"/>
  <c r="X548" i="2"/>
  <c r="V548" i="2"/>
  <c r="W548" i="2"/>
  <c r="F547" i="2"/>
  <c r="Z547" i="2"/>
  <c r="Y547" i="2"/>
  <c r="X547" i="2"/>
  <c r="V547" i="2"/>
  <c r="W547" i="2"/>
  <c r="F546" i="2"/>
  <c r="Z546" i="2"/>
  <c r="Y546" i="2"/>
  <c r="X546" i="2"/>
  <c r="V546" i="2"/>
  <c r="W546" i="2"/>
  <c r="F545" i="2"/>
  <c r="Z545" i="2"/>
  <c r="Y545" i="2"/>
  <c r="X545" i="2"/>
  <c r="V545" i="2"/>
  <c r="W545" i="2"/>
  <c r="F544" i="2"/>
  <c r="Z544" i="2"/>
  <c r="Y544" i="2"/>
  <c r="X544" i="2"/>
  <c r="V544" i="2"/>
  <c r="W544" i="2"/>
  <c r="F543" i="2"/>
  <c r="Z543" i="2"/>
  <c r="Y543" i="2"/>
  <c r="X543" i="2"/>
  <c r="V543" i="2"/>
  <c r="W543" i="2"/>
  <c r="U541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B502" i="2"/>
  <c r="C502" i="2"/>
  <c r="A502" i="2"/>
  <c r="C398" i="2"/>
  <c r="C410" i="2"/>
  <c r="C449" i="2"/>
  <c r="C411" i="2"/>
  <c r="C450" i="2"/>
  <c r="C412" i="2"/>
  <c r="C451" i="2"/>
  <c r="C413" i="2"/>
  <c r="C452" i="2"/>
  <c r="C414" i="2"/>
  <c r="C453" i="2"/>
  <c r="C415" i="2"/>
  <c r="C454" i="2"/>
  <c r="C416" i="2"/>
  <c r="C455" i="2"/>
  <c r="C417" i="2"/>
  <c r="C456" i="2"/>
  <c r="C418" i="2"/>
  <c r="C457" i="2"/>
  <c r="C419" i="2"/>
  <c r="C458" i="2"/>
  <c r="C420" i="2"/>
  <c r="C459" i="2"/>
  <c r="C421" i="2"/>
  <c r="C460" i="2"/>
  <c r="C422" i="2"/>
  <c r="C461" i="2"/>
  <c r="C423" i="2"/>
  <c r="C462" i="2"/>
  <c r="C424" i="2"/>
  <c r="C463" i="2"/>
  <c r="C425" i="2"/>
  <c r="C464" i="2"/>
  <c r="C426" i="2"/>
  <c r="C465" i="2"/>
  <c r="C427" i="2"/>
  <c r="C466" i="2"/>
  <c r="C428" i="2"/>
  <c r="C467" i="2"/>
  <c r="C429" i="2"/>
  <c r="C468" i="2"/>
  <c r="C430" i="2"/>
  <c r="C469" i="2"/>
  <c r="C431" i="2"/>
  <c r="C470" i="2"/>
  <c r="C432" i="2"/>
  <c r="C471" i="2"/>
  <c r="C433" i="2"/>
  <c r="C472" i="2"/>
  <c r="C434" i="2"/>
  <c r="C473" i="2"/>
  <c r="C435" i="2"/>
  <c r="C474" i="2"/>
  <c r="C436" i="2"/>
  <c r="C475" i="2"/>
  <c r="C437" i="2"/>
  <c r="C476" i="2"/>
  <c r="C438" i="2"/>
  <c r="C477" i="2"/>
  <c r="C439" i="2"/>
  <c r="C478" i="2"/>
  <c r="C440" i="2"/>
  <c r="C479" i="2"/>
  <c r="C441" i="2"/>
  <c r="C480" i="2"/>
  <c r="C442" i="2"/>
  <c r="C481" i="2"/>
  <c r="C409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4" i="2"/>
  <c r="V324" i="2"/>
  <c r="W324" i="2"/>
  <c r="X324" i="2"/>
  <c r="Y324" i="2"/>
  <c r="Z324" i="2"/>
  <c r="C317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24" i="2"/>
  <c r="C363" i="2"/>
  <c r="B363" i="2"/>
  <c r="B410" i="2"/>
  <c r="B449" i="2"/>
  <c r="B411" i="2"/>
  <c r="B450" i="2"/>
  <c r="B412" i="2"/>
  <c r="B451" i="2"/>
  <c r="B413" i="2"/>
  <c r="B452" i="2"/>
  <c r="B414" i="2"/>
  <c r="B453" i="2"/>
  <c r="B415" i="2"/>
  <c r="B454" i="2"/>
  <c r="B416" i="2"/>
  <c r="B455" i="2"/>
  <c r="B417" i="2"/>
  <c r="B456" i="2"/>
  <c r="B418" i="2"/>
  <c r="B457" i="2"/>
  <c r="B419" i="2"/>
  <c r="B458" i="2"/>
  <c r="B420" i="2"/>
  <c r="B459" i="2"/>
  <c r="B421" i="2"/>
  <c r="B460" i="2"/>
  <c r="B422" i="2"/>
  <c r="B461" i="2"/>
  <c r="B423" i="2"/>
  <c r="B462" i="2"/>
  <c r="B424" i="2"/>
  <c r="B463" i="2"/>
  <c r="B425" i="2"/>
  <c r="B464" i="2"/>
  <c r="B426" i="2"/>
  <c r="B465" i="2"/>
  <c r="B427" i="2"/>
  <c r="B466" i="2"/>
  <c r="B428" i="2"/>
  <c r="B467" i="2"/>
  <c r="B429" i="2"/>
  <c r="B468" i="2"/>
  <c r="B430" i="2"/>
  <c r="B469" i="2"/>
  <c r="B431" i="2"/>
  <c r="B470" i="2"/>
  <c r="B432" i="2"/>
  <c r="B471" i="2"/>
  <c r="B433" i="2"/>
  <c r="B472" i="2"/>
  <c r="B434" i="2"/>
  <c r="B473" i="2"/>
  <c r="B435" i="2"/>
  <c r="B474" i="2"/>
  <c r="B436" i="2"/>
  <c r="B475" i="2"/>
  <c r="B437" i="2"/>
  <c r="B476" i="2"/>
  <c r="B438" i="2"/>
  <c r="B477" i="2"/>
  <c r="B439" i="2"/>
  <c r="B478" i="2"/>
  <c r="B440" i="2"/>
  <c r="B479" i="2"/>
  <c r="B441" i="2"/>
  <c r="B480" i="2"/>
  <c r="B442" i="2"/>
  <c r="B481" i="2"/>
  <c r="C448" i="2"/>
  <c r="B409" i="2"/>
  <c r="B448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F535" i="2"/>
  <c r="Z535" i="2"/>
  <c r="Y535" i="2"/>
  <c r="X535" i="2"/>
  <c r="V535" i="2"/>
  <c r="W535" i="2"/>
  <c r="A295" i="2"/>
  <c r="F534" i="2"/>
  <c r="Z534" i="2"/>
  <c r="Y534" i="2"/>
  <c r="X534" i="2"/>
  <c r="V534" i="2"/>
  <c r="W534" i="2"/>
  <c r="A294" i="2"/>
  <c r="F533" i="2"/>
  <c r="Z533" i="2"/>
  <c r="Y533" i="2"/>
  <c r="X533" i="2"/>
  <c r="V533" i="2"/>
  <c r="W533" i="2"/>
  <c r="A293" i="2"/>
  <c r="F532" i="2"/>
  <c r="Z532" i="2"/>
  <c r="Y532" i="2"/>
  <c r="X532" i="2"/>
  <c r="V532" i="2"/>
  <c r="W532" i="2"/>
  <c r="A292" i="2"/>
  <c r="F531" i="2"/>
  <c r="Z531" i="2"/>
  <c r="Y531" i="2"/>
  <c r="X531" i="2"/>
  <c r="V531" i="2"/>
  <c r="W531" i="2"/>
  <c r="A291" i="2"/>
  <c r="F530" i="2"/>
  <c r="Z530" i="2"/>
  <c r="Y530" i="2"/>
  <c r="X530" i="2"/>
  <c r="V530" i="2"/>
  <c r="W530" i="2"/>
  <c r="A290" i="2"/>
  <c r="F529" i="2"/>
  <c r="Z529" i="2"/>
  <c r="Y529" i="2"/>
  <c r="X529" i="2"/>
  <c r="V529" i="2"/>
  <c r="W529" i="2"/>
  <c r="A289" i="2"/>
  <c r="F528" i="2"/>
  <c r="Z528" i="2"/>
  <c r="Y528" i="2"/>
  <c r="X528" i="2"/>
  <c r="V528" i="2"/>
  <c r="W528" i="2"/>
  <c r="A288" i="2"/>
  <c r="F527" i="2"/>
  <c r="Z527" i="2"/>
  <c r="Y527" i="2"/>
  <c r="X527" i="2"/>
  <c r="V527" i="2"/>
  <c r="W527" i="2"/>
  <c r="A287" i="2"/>
  <c r="F526" i="2"/>
  <c r="Z526" i="2"/>
  <c r="Y526" i="2"/>
  <c r="X526" i="2"/>
  <c r="V526" i="2"/>
  <c r="W526" i="2"/>
  <c r="A286" i="2"/>
  <c r="F525" i="2"/>
  <c r="Z525" i="2"/>
  <c r="Y525" i="2"/>
  <c r="X525" i="2"/>
  <c r="V525" i="2"/>
  <c r="W525" i="2"/>
  <c r="A285" i="2"/>
  <c r="F524" i="2"/>
  <c r="Z524" i="2"/>
  <c r="Y524" i="2"/>
  <c r="X524" i="2"/>
  <c r="V524" i="2"/>
  <c r="W524" i="2"/>
  <c r="A284" i="2"/>
  <c r="F523" i="2"/>
  <c r="Z523" i="2"/>
  <c r="Y523" i="2"/>
  <c r="X523" i="2"/>
  <c r="V523" i="2"/>
  <c r="W523" i="2"/>
  <c r="A283" i="2"/>
  <c r="F522" i="2"/>
  <c r="Z522" i="2"/>
  <c r="Y522" i="2"/>
  <c r="X522" i="2"/>
  <c r="V522" i="2"/>
  <c r="W522" i="2"/>
  <c r="A282" i="2"/>
  <c r="F521" i="2"/>
  <c r="Z521" i="2"/>
  <c r="Y521" i="2"/>
  <c r="X521" i="2"/>
  <c r="V521" i="2"/>
  <c r="W521" i="2"/>
  <c r="A281" i="2"/>
  <c r="F520" i="2"/>
  <c r="Z520" i="2"/>
  <c r="Y520" i="2"/>
  <c r="X520" i="2"/>
  <c r="V520" i="2"/>
  <c r="W520" i="2"/>
  <c r="A280" i="2"/>
  <c r="F519" i="2"/>
  <c r="Z519" i="2"/>
  <c r="Y519" i="2"/>
  <c r="X519" i="2"/>
  <c r="V519" i="2"/>
  <c r="W519" i="2"/>
  <c r="A279" i="2"/>
  <c r="F518" i="2"/>
  <c r="Z518" i="2"/>
  <c r="Y518" i="2"/>
  <c r="X518" i="2"/>
  <c r="V518" i="2"/>
  <c r="W518" i="2"/>
  <c r="A278" i="2"/>
  <c r="F517" i="2"/>
  <c r="Z517" i="2"/>
  <c r="Y517" i="2"/>
  <c r="X517" i="2"/>
  <c r="V517" i="2"/>
  <c r="W517" i="2"/>
  <c r="A277" i="2"/>
  <c r="F516" i="2"/>
  <c r="Z516" i="2"/>
  <c r="Y516" i="2"/>
  <c r="X516" i="2"/>
  <c r="V516" i="2"/>
  <c r="W516" i="2"/>
  <c r="A276" i="2"/>
  <c r="F515" i="2"/>
  <c r="Z515" i="2"/>
  <c r="Y515" i="2"/>
  <c r="X515" i="2"/>
  <c r="V515" i="2"/>
  <c r="W515" i="2"/>
  <c r="A275" i="2"/>
  <c r="F514" i="2"/>
  <c r="Z514" i="2"/>
  <c r="Y514" i="2"/>
  <c r="X514" i="2"/>
  <c r="V514" i="2"/>
  <c r="W514" i="2"/>
  <c r="A274" i="2"/>
  <c r="F513" i="2"/>
  <c r="Z513" i="2"/>
  <c r="Y513" i="2"/>
  <c r="X513" i="2"/>
  <c r="V513" i="2"/>
  <c r="W513" i="2"/>
  <c r="A273" i="2"/>
  <c r="F512" i="2"/>
  <c r="Z512" i="2"/>
  <c r="Y512" i="2"/>
  <c r="X512" i="2"/>
  <c r="V512" i="2"/>
  <c r="W512" i="2"/>
  <c r="A272" i="2"/>
  <c r="F511" i="2"/>
  <c r="Z511" i="2"/>
  <c r="Y511" i="2"/>
  <c r="X511" i="2"/>
  <c r="V511" i="2"/>
  <c r="W511" i="2"/>
  <c r="A271" i="2"/>
  <c r="F510" i="2"/>
  <c r="Z510" i="2"/>
  <c r="Y510" i="2"/>
  <c r="X510" i="2"/>
  <c r="V510" i="2"/>
  <c r="W510" i="2"/>
  <c r="A270" i="2"/>
  <c r="F509" i="2"/>
  <c r="Z509" i="2"/>
  <c r="Y509" i="2"/>
  <c r="X509" i="2"/>
  <c r="V509" i="2"/>
  <c r="W509" i="2"/>
  <c r="A269" i="2"/>
  <c r="F508" i="2"/>
  <c r="Z508" i="2"/>
  <c r="Y508" i="2"/>
  <c r="X508" i="2"/>
  <c r="V508" i="2"/>
  <c r="W508" i="2"/>
  <c r="F507" i="2"/>
  <c r="Z507" i="2"/>
  <c r="Y507" i="2"/>
  <c r="X507" i="2"/>
  <c r="V507" i="2"/>
  <c r="W507" i="2"/>
  <c r="F506" i="2"/>
  <c r="Z506" i="2"/>
  <c r="Y506" i="2"/>
  <c r="X506" i="2"/>
  <c r="V506" i="2"/>
  <c r="W506" i="2"/>
  <c r="F505" i="2"/>
  <c r="Z505" i="2"/>
  <c r="Y505" i="2"/>
  <c r="X505" i="2"/>
  <c r="V505" i="2"/>
  <c r="W505" i="2"/>
  <c r="F504" i="2"/>
  <c r="Z504" i="2"/>
  <c r="Y504" i="2"/>
  <c r="X504" i="2"/>
  <c r="V504" i="2"/>
  <c r="W504" i="2"/>
  <c r="F503" i="2"/>
  <c r="Z503" i="2"/>
  <c r="Y503" i="2"/>
  <c r="X503" i="2"/>
  <c r="V503" i="2"/>
  <c r="W503" i="2"/>
  <c r="F502" i="2"/>
  <c r="Z502" i="2"/>
  <c r="Y502" i="2"/>
  <c r="X502" i="2"/>
  <c r="V502" i="2"/>
  <c r="W502" i="2"/>
  <c r="U500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B325" i="2"/>
  <c r="B364" i="2"/>
  <c r="C364" i="2"/>
  <c r="B326" i="2"/>
  <c r="B365" i="2"/>
  <c r="C365" i="2"/>
  <c r="B327" i="2"/>
  <c r="B366" i="2"/>
  <c r="C366" i="2"/>
  <c r="B328" i="2"/>
  <c r="B367" i="2"/>
  <c r="C367" i="2"/>
  <c r="B329" i="2"/>
  <c r="B368" i="2"/>
  <c r="C368" i="2"/>
  <c r="B330" i="2"/>
  <c r="B369" i="2"/>
  <c r="C369" i="2"/>
  <c r="B331" i="2"/>
  <c r="B370" i="2"/>
  <c r="C370" i="2"/>
  <c r="B332" i="2"/>
  <c r="B371" i="2"/>
  <c r="C371" i="2"/>
  <c r="B333" i="2"/>
  <c r="B372" i="2"/>
  <c r="C372" i="2"/>
  <c r="B334" i="2"/>
  <c r="B373" i="2"/>
  <c r="C373" i="2"/>
  <c r="B335" i="2"/>
  <c r="B374" i="2"/>
  <c r="C374" i="2"/>
  <c r="B336" i="2"/>
  <c r="B375" i="2"/>
  <c r="C375" i="2"/>
  <c r="B337" i="2"/>
  <c r="B376" i="2"/>
  <c r="C376" i="2"/>
  <c r="B338" i="2"/>
  <c r="B377" i="2"/>
  <c r="C377" i="2"/>
  <c r="B339" i="2"/>
  <c r="B378" i="2"/>
  <c r="C378" i="2"/>
  <c r="B340" i="2"/>
  <c r="B379" i="2"/>
  <c r="C379" i="2"/>
  <c r="B341" i="2"/>
  <c r="B380" i="2"/>
  <c r="C380" i="2"/>
  <c r="B342" i="2"/>
  <c r="B381" i="2"/>
  <c r="C381" i="2"/>
  <c r="B343" i="2"/>
  <c r="B382" i="2"/>
  <c r="C382" i="2"/>
  <c r="B344" i="2"/>
  <c r="B383" i="2"/>
  <c r="C383" i="2"/>
  <c r="B345" i="2"/>
  <c r="B384" i="2"/>
  <c r="C384" i="2"/>
  <c r="B346" i="2"/>
  <c r="B385" i="2"/>
  <c r="C385" i="2"/>
  <c r="B347" i="2"/>
  <c r="B386" i="2"/>
  <c r="C386" i="2"/>
  <c r="B348" i="2"/>
  <c r="B387" i="2"/>
  <c r="C387" i="2"/>
  <c r="B349" i="2"/>
  <c r="B388" i="2"/>
  <c r="C388" i="2"/>
  <c r="B350" i="2"/>
  <c r="B389" i="2"/>
  <c r="C389" i="2"/>
  <c r="B351" i="2"/>
  <c r="B390" i="2"/>
  <c r="C390" i="2"/>
  <c r="B352" i="2"/>
  <c r="B391" i="2"/>
  <c r="C391" i="2"/>
  <c r="B353" i="2"/>
  <c r="B392" i="2"/>
  <c r="C392" i="2"/>
  <c r="B354" i="2"/>
  <c r="B393" i="2"/>
  <c r="C393" i="2"/>
  <c r="B355" i="2"/>
  <c r="B394" i="2"/>
  <c r="C394" i="2"/>
  <c r="B356" i="2"/>
  <c r="B395" i="2"/>
  <c r="C395" i="2"/>
  <c r="B357" i="2"/>
  <c r="B396" i="2"/>
  <c r="C396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09" i="2"/>
  <c r="B324" i="2"/>
  <c r="A324" i="2"/>
  <c r="F446" i="2"/>
  <c r="E446" i="2"/>
  <c r="D446" i="2"/>
  <c r="F442" i="2"/>
  <c r="Z442" i="2"/>
  <c r="Y442" i="2"/>
  <c r="X442" i="2"/>
  <c r="V442" i="2"/>
  <c r="W442" i="2"/>
  <c r="F441" i="2"/>
  <c r="Z441" i="2"/>
  <c r="Y441" i="2"/>
  <c r="X441" i="2"/>
  <c r="V441" i="2"/>
  <c r="W441" i="2"/>
  <c r="F440" i="2"/>
  <c r="Z440" i="2"/>
  <c r="Y440" i="2"/>
  <c r="X440" i="2"/>
  <c r="V440" i="2"/>
  <c r="W440" i="2"/>
  <c r="F439" i="2"/>
  <c r="Z439" i="2"/>
  <c r="Y439" i="2"/>
  <c r="X439" i="2"/>
  <c r="V439" i="2"/>
  <c r="W439" i="2"/>
  <c r="F438" i="2"/>
  <c r="Z438" i="2"/>
  <c r="Y438" i="2"/>
  <c r="X438" i="2"/>
  <c r="V438" i="2"/>
  <c r="W438" i="2"/>
  <c r="F437" i="2"/>
  <c r="Z437" i="2"/>
  <c r="Y437" i="2"/>
  <c r="X437" i="2"/>
  <c r="V437" i="2"/>
  <c r="W437" i="2"/>
  <c r="F436" i="2"/>
  <c r="Z436" i="2"/>
  <c r="Y436" i="2"/>
  <c r="X436" i="2"/>
  <c r="V436" i="2"/>
  <c r="W436" i="2"/>
  <c r="F435" i="2"/>
  <c r="Z435" i="2"/>
  <c r="Y435" i="2"/>
  <c r="X435" i="2"/>
  <c r="V435" i="2"/>
  <c r="W435" i="2"/>
  <c r="F434" i="2"/>
  <c r="Z434" i="2"/>
  <c r="Y434" i="2"/>
  <c r="X434" i="2"/>
  <c r="V434" i="2"/>
  <c r="W434" i="2"/>
  <c r="F433" i="2"/>
  <c r="Z433" i="2"/>
  <c r="Y433" i="2"/>
  <c r="X433" i="2"/>
  <c r="V433" i="2"/>
  <c r="W433" i="2"/>
  <c r="F432" i="2"/>
  <c r="Z432" i="2"/>
  <c r="Y432" i="2"/>
  <c r="X432" i="2"/>
  <c r="V432" i="2"/>
  <c r="W432" i="2"/>
  <c r="F431" i="2"/>
  <c r="Z431" i="2"/>
  <c r="Y431" i="2"/>
  <c r="X431" i="2"/>
  <c r="V431" i="2"/>
  <c r="W431" i="2"/>
  <c r="F430" i="2"/>
  <c r="Z430" i="2"/>
  <c r="Y430" i="2"/>
  <c r="X430" i="2"/>
  <c r="V430" i="2"/>
  <c r="W430" i="2"/>
  <c r="F429" i="2"/>
  <c r="Z429" i="2"/>
  <c r="Y429" i="2"/>
  <c r="X429" i="2"/>
  <c r="V429" i="2"/>
  <c r="W429" i="2"/>
  <c r="F428" i="2"/>
  <c r="Z428" i="2"/>
  <c r="Y428" i="2"/>
  <c r="X428" i="2"/>
  <c r="V428" i="2"/>
  <c r="W428" i="2"/>
  <c r="F427" i="2"/>
  <c r="Z427" i="2"/>
  <c r="Y427" i="2"/>
  <c r="X427" i="2"/>
  <c r="V427" i="2"/>
  <c r="W427" i="2"/>
  <c r="F426" i="2"/>
  <c r="Z426" i="2"/>
  <c r="Y426" i="2"/>
  <c r="X426" i="2"/>
  <c r="V426" i="2"/>
  <c r="W426" i="2"/>
  <c r="F425" i="2"/>
  <c r="Z425" i="2"/>
  <c r="Y425" i="2"/>
  <c r="X425" i="2"/>
  <c r="V425" i="2"/>
  <c r="W425" i="2"/>
  <c r="F424" i="2"/>
  <c r="Z424" i="2"/>
  <c r="Y424" i="2"/>
  <c r="X424" i="2"/>
  <c r="V424" i="2"/>
  <c r="W424" i="2"/>
  <c r="F423" i="2"/>
  <c r="Z423" i="2"/>
  <c r="Y423" i="2"/>
  <c r="X423" i="2"/>
  <c r="V423" i="2"/>
  <c r="W423" i="2"/>
  <c r="F422" i="2"/>
  <c r="Z422" i="2"/>
  <c r="Y422" i="2"/>
  <c r="X422" i="2"/>
  <c r="V422" i="2"/>
  <c r="W422" i="2"/>
  <c r="F421" i="2"/>
  <c r="Z421" i="2"/>
  <c r="Y421" i="2"/>
  <c r="X421" i="2"/>
  <c r="V421" i="2"/>
  <c r="W421" i="2"/>
  <c r="F420" i="2"/>
  <c r="Z420" i="2"/>
  <c r="Y420" i="2"/>
  <c r="X420" i="2"/>
  <c r="V420" i="2"/>
  <c r="W420" i="2"/>
  <c r="F419" i="2"/>
  <c r="Z419" i="2"/>
  <c r="Y419" i="2"/>
  <c r="X419" i="2"/>
  <c r="V419" i="2"/>
  <c r="W419" i="2"/>
  <c r="F418" i="2"/>
  <c r="Z418" i="2"/>
  <c r="Y418" i="2"/>
  <c r="X418" i="2"/>
  <c r="V418" i="2"/>
  <c r="W418" i="2"/>
  <c r="F417" i="2"/>
  <c r="Z417" i="2"/>
  <c r="Y417" i="2"/>
  <c r="X417" i="2"/>
  <c r="V417" i="2"/>
  <c r="W417" i="2"/>
  <c r="F416" i="2"/>
  <c r="Z416" i="2"/>
  <c r="Y416" i="2"/>
  <c r="X416" i="2"/>
  <c r="V416" i="2"/>
  <c r="W416" i="2"/>
  <c r="F415" i="2"/>
  <c r="Z415" i="2"/>
  <c r="Y415" i="2"/>
  <c r="X415" i="2"/>
  <c r="V415" i="2"/>
  <c r="W415" i="2"/>
  <c r="F414" i="2"/>
  <c r="Z414" i="2"/>
  <c r="Y414" i="2"/>
  <c r="X414" i="2"/>
  <c r="V414" i="2"/>
  <c r="W414" i="2"/>
  <c r="F413" i="2"/>
  <c r="Z413" i="2"/>
  <c r="Y413" i="2"/>
  <c r="X413" i="2"/>
  <c r="V413" i="2"/>
  <c r="W413" i="2"/>
  <c r="F412" i="2"/>
  <c r="Z412" i="2"/>
  <c r="Y412" i="2"/>
  <c r="X412" i="2"/>
  <c r="V412" i="2"/>
  <c r="W412" i="2"/>
  <c r="F411" i="2"/>
  <c r="Z411" i="2"/>
  <c r="Y411" i="2"/>
  <c r="X411" i="2"/>
  <c r="V411" i="2"/>
  <c r="W411" i="2"/>
  <c r="F410" i="2"/>
  <c r="Z410" i="2"/>
  <c r="Y410" i="2"/>
  <c r="X410" i="2"/>
  <c r="V410" i="2"/>
  <c r="W410" i="2"/>
  <c r="F409" i="2"/>
  <c r="Z409" i="2"/>
  <c r="Y409" i="2"/>
  <c r="X409" i="2"/>
  <c r="V409" i="2"/>
  <c r="W409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361" i="2"/>
  <c r="E361" i="2"/>
  <c r="D361" i="2"/>
  <c r="F357" i="2"/>
  <c r="Z357" i="2"/>
  <c r="Y357" i="2"/>
  <c r="X357" i="2"/>
  <c r="V357" i="2"/>
  <c r="W357" i="2"/>
  <c r="F356" i="2"/>
  <c r="Z356" i="2"/>
  <c r="Y356" i="2"/>
  <c r="X356" i="2"/>
  <c r="V356" i="2"/>
  <c r="W356" i="2"/>
  <c r="F355" i="2"/>
  <c r="Z355" i="2"/>
  <c r="Y355" i="2"/>
  <c r="X355" i="2"/>
  <c r="V355" i="2"/>
  <c r="W355" i="2"/>
  <c r="F354" i="2"/>
  <c r="Z354" i="2"/>
  <c r="Y354" i="2"/>
  <c r="X354" i="2"/>
  <c r="V354" i="2"/>
  <c r="W354" i="2"/>
  <c r="F353" i="2"/>
  <c r="Z353" i="2"/>
  <c r="Y353" i="2"/>
  <c r="X353" i="2"/>
  <c r="V353" i="2"/>
  <c r="W353" i="2"/>
  <c r="F352" i="2"/>
  <c r="Z352" i="2"/>
  <c r="Y352" i="2"/>
  <c r="X352" i="2"/>
  <c r="V352" i="2"/>
  <c r="W352" i="2"/>
  <c r="F351" i="2"/>
  <c r="Z351" i="2"/>
  <c r="Y351" i="2"/>
  <c r="X351" i="2"/>
  <c r="V351" i="2"/>
  <c r="W351" i="2"/>
  <c r="F350" i="2"/>
  <c r="Z350" i="2"/>
  <c r="Y350" i="2"/>
  <c r="X350" i="2"/>
  <c r="V350" i="2"/>
  <c r="W350" i="2"/>
  <c r="F349" i="2"/>
  <c r="Z349" i="2"/>
  <c r="Y349" i="2"/>
  <c r="X349" i="2"/>
  <c r="V349" i="2"/>
  <c r="W349" i="2"/>
  <c r="F348" i="2"/>
  <c r="Z348" i="2"/>
  <c r="Y348" i="2"/>
  <c r="X348" i="2"/>
  <c r="V348" i="2"/>
  <c r="W348" i="2"/>
  <c r="F347" i="2"/>
  <c r="Z347" i="2"/>
  <c r="Y347" i="2"/>
  <c r="X347" i="2"/>
  <c r="V347" i="2"/>
  <c r="W347" i="2"/>
  <c r="F346" i="2"/>
  <c r="Z346" i="2"/>
  <c r="Y346" i="2"/>
  <c r="X346" i="2"/>
  <c r="V346" i="2"/>
  <c r="W346" i="2"/>
  <c r="F345" i="2"/>
  <c r="Z345" i="2"/>
  <c r="Y345" i="2"/>
  <c r="X345" i="2"/>
  <c r="V345" i="2"/>
  <c r="W345" i="2"/>
  <c r="F344" i="2"/>
  <c r="Z344" i="2"/>
  <c r="Y344" i="2"/>
  <c r="X344" i="2"/>
  <c r="V344" i="2"/>
  <c r="W344" i="2"/>
  <c r="F343" i="2"/>
  <c r="Z343" i="2"/>
  <c r="Y343" i="2"/>
  <c r="X343" i="2"/>
  <c r="V343" i="2"/>
  <c r="W343" i="2"/>
  <c r="F342" i="2"/>
  <c r="Z342" i="2"/>
  <c r="Y342" i="2"/>
  <c r="X342" i="2"/>
  <c r="V342" i="2"/>
  <c r="W342" i="2"/>
  <c r="F341" i="2"/>
  <c r="Z341" i="2"/>
  <c r="Y341" i="2"/>
  <c r="X341" i="2"/>
  <c r="V341" i="2"/>
  <c r="W341" i="2"/>
  <c r="F340" i="2"/>
  <c r="Z340" i="2"/>
  <c r="Y340" i="2"/>
  <c r="X340" i="2"/>
  <c r="V340" i="2"/>
  <c r="W340" i="2"/>
  <c r="F339" i="2"/>
  <c r="Z339" i="2"/>
  <c r="Y339" i="2"/>
  <c r="X339" i="2"/>
  <c r="V339" i="2"/>
  <c r="W339" i="2"/>
  <c r="F338" i="2"/>
  <c r="Z338" i="2"/>
  <c r="Y338" i="2"/>
  <c r="X338" i="2"/>
  <c r="V338" i="2"/>
  <c r="W338" i="2"/>
  <c r="F337" i="2"/>
  <c r="Z337" i="2"/>
  <c r="Y337" i="2"/>
  <c r="X337" i="2"/>
  <c r="V337" i="2"/>
  <c r="W337" i="2"/>
  <c r="F336" i="2"/>
  <c r="Z336" i="2"/>
  <c r="Y336" i="2"/>
  <c r="X336" i="2"/>
  <c r="V336" i="2"/>
  <c r="W336" i="2"/>
  <c r="F335" i="2"/>
  <c r="Z335" i="2"/>
  <c r="Y335" i="2"/>
  <c r="X335" i="2"/>
  <c r="V335" i="2"/>
  <c r="W335" i="2"/>
  <c r="F334" i="2"/>
  <c r="Z334" i="2"/>
  <c r="Y334" i="2"/>
  <c r="X334" i="2"/>
  <c r="V334" i="2"/>
  <c r="W334" i="2"/>
  <c r="F333" i="2"/>
  <c r="Z333" i="2"/>
  <c r="Y333" i="2"/>
  <c r="X333" i="2"/>
  <c r="V333" i="2"/>
  <c r="W333" i="2"/>
  <c r="F332" i="2"/>
  <c r="Z332" i="2"/>
  <c r="Y332" i="2"/>
  <c r="X332" i="2"/>
  <c r="V332" i="2"/>
  <c r="W332" i="2"/>
  <c r="F331" i="2"/>
  <c r="Z331" i="2"/>
  <c r="Y331" i="2"/>
  <c r="X331" i="2"/>
  <c r="V331" i="2"/>
  <c r="W331" i="2"/>
  <c r="F330" i="2"/>
  <c r="Z330" i="2"/>
  <c r="Y330" i="2"/>
  <c r="X330" i="2"/>
  <c r="V330" i="2"/>
  <c r="W330" i="2"/>
  <c r="F329" i="2"/>
  <c r="Z329" i="2"/>
  <c r="Y329" i="2"/>
  <c r="X329" i="2"/>
  <c r="V329" i="2"/>
  <c r="W329" i="2"/>
  <c r="F328" i="2"/>
  <c r="Z328" i="2"/>
  <c r="Y328" i="2"/>
  <c r="X328" i="2"/>
  <c r="V328" i="2"/>
  <c r="W328" i="2"/>
  <c r="F327" i="2"/>
  <c r="Z327" i="2"/>
  <c r="Y327" i="2"/>
  <c r="X327" i="2"/>
  <c r="V327" i="2"/>
  <c r="W327" i="2"/>
  <c r="F326" i="2"/>
  <c r="Z326" i="2"/>
  <c r="Y326" i="2"/>
  <c r="X326" i="2"/>
  <c r="V326" i="2"/>
  <c r="W326" i="2"/>
  <c r="F325" i="2"/>
  <c r="Z325" i="2"/>
  <c r="Y325" i="2"/>
  <c r="X325" i="2"/>
  <c r="V325" i="2"/>
  <c r="W32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C227" i="2"/>
  <c r="B227" i="2"/>
  <c r="A227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31" i="2"/>
  <c r="F267" i="2"/>
  <c r="E267" i="2"/>
  <c r="D267" i="2"/>
  <c r="N260" i="2"/>
  <c r="T260" i="2"/>
  <c r="F260" i="2"/>
  <c r="I260" i="2"/>
  <c r="W260" i="2"/>
  <c r="N259" i="2"/>
  <c r="T259" i="2"/>
  <c r="F259" i="2"/>
  <c r="I259" i="2"/>
  <c r="W259" i="2"/>
  <c r="N258" i="2"/>
  <c r="T258" i="2"/>
  <c r="F258" i="2"/>
  <c r="I258" i="2"/>
  <c r="W258" i="2"/>
  <c r="N257" i="2"/>
  <c r="T257" i="2"/>
  <c r="F257" i="2"/>
  <c r="I257" i="2"/>
  <c r="W257" i="2"/>
  <c r="N256" i="2"/>
  <c r="T256" i="2"/>
  <c r="F256" i="2"/>
  <c r="I256" i="2"/>
  <c r="W256" i="2"/>
  <c r="N255" i="2"/>
  <c r="T255" i="2"/>
  <c r="F255" i="2"/>
  <c r="I255" i="2"/>
  <c r="W255" i="2"/>
  <c r="N254" i="2"/>
  <c r="T254" i="2"/>
  <c r="F254" i="2"/>
  <c r="I254" i="2"/>
  <c r="W254" i="2"/>
  <c r="N253" i="2"/>
  <c r="T253" i="2"/>
  <c r="F253" i="2"/>
  <c r="I253" i="2"/>
  <c r="W253" i="2"/>
  <c r="N252" i="2"/>
  <c r="T252" i="2"/>
  <c r="F252" i="2"/>
  <c r="I252" i="2"/>
  <c r="W252" i="2"/>
  <c r="N251" i="2"/>
  <c r="T251" i="2"/>
  <c r="F251" i="2"/>
  <c r="I251" i="2"/>
  <c r="W251" i="2"/>
  <c r="N250" i="2"/>
  <c r="T250" i="2"/>
  <c r="F250" i="2"/>
  <c r="I250" i="2"/>
  <c r="W250" i="2"/>
  <c r="N249" i="2"/>
  <c r="T249" i="2"/>
  <c r="F249" i="2"/>
  <c r="I249" i="2"/>
  <c r="W249" i="2"/>
  <c r="N248" i="2"/>
  <c r="T248" i="2"/>
  <c r="F248" i="2"/>
  <c r="I248" i="2"/>
  <c r="W248" i="2"/>
  <c r="N247" i="2"/>
  <c r="T247" i="2"/>
  <c r="F247" i="2"/>
  <c r="I247" i="2"/>
  <c r="W247" i="2"/>
  <c r="N246" i="2"/>
  <c r="T246" i="2"/>
  <c r="F246" i="2"/>
  <c r="I246" i="2"/>
  <c r="W246" i="2"/>
  <c r="N245" i="2"/>
  <c r="T245" i="2"/>
  <c r="F245" i="2"/>
  <c r="I245" i="2"/>
  <c r="W245" i="2"/>
  <c r="N244" i="2"/>
  <c r="T244" i="2"/>
  <c r="F244" i="2"/>
  <c r="I244" i="2"/>
  <c r="W244" i="2"/>
  <c r="N243" i="2"/>
  <c r="T243" i="2"/>
  <c r="F243" i="2"/>
  <c r="I243" i="2"/>
  <c r="W243" i="2"/>
  <c r="N242" i="2"/>
  <c r="T242" i="2"/>
  <c r="F242" i="2"/>
  <c r="I242" i="2"/>
  <c r="W242" i="2"/>
  <c r="N241" i="2"/>
  <c r="T241" i="2"/>
  <c r="F241" i="2"/>
  <c r="I241" i="2"/>
  <c r="W241" i="2"/>
  <c r="N240" i="2"/>
  <c r="T240" i="2"/>
  <c r="F240" i="2"/>
  <c r="I240" i="2"/>
  <c r="W240" i="2"/>
  <c r="N239" i="2"/>
  <c r="T239" i="2"/>
  <c r="F239" i="2"/>
  <c r="I239" i="2"/>
  <c r="W239" i="2"/>
  <c r="N238" i="2"/>
  <c r="T238" i="2"/>
  <c r="F238" i="2"/>
  <c r="I238" i="2"/>
  <c r="W238" i="2"/>
  <c r="N237" i="2"/>
  <c r="T237" i="2"/>
  <c r="F237" i="2"/>
  <c r="I237" i="2"/>
  <c r="W237" i="2"/>
  <c r="N236" i="2"/>
  <c r="T236" i="2"/>
  <c r="F236" i="2"/>
  <c r="I236" i="2"/>
  <c r="W236" i="2"/>
  <c r="N235" i="2"/>
  <c r="T235" i="2"/>
  <c r="F235" i="2"/>
  <c r="I235" i="2"/>
  <c r="W235" i="2"/>
  <c r="N234" i="2"/>
  <c r="T234" i="2"/>
  <c r="F234" i="2"/>
  <c r="I234" i="2"/>
  <c r="W234" i="2"/>
  <c r="N233" i="2"/>
  <c r="T233" i="2"/>
  <c r="F233" i="2"/>
  <c r="I233" i="2"/>
  <c r="W233" i="2"/>
  <c r="N232" i="2"/>
  <c r="T232" i="2"/>
  <c r="F232" i="2"/>
  <c r="I232" i="2"/>
  <c r="W232" i="2"/>
  <c r="N231" i="2"/>
  <c r="T231" i="2"/>
  <c r="F231" i="2"/>
  <c r="I231" i="2"/>
  <c r="W231" i="2"/>
  <c r="N230" i="2"/>
  <c r="T230" i="2"/>
  <c r="F230" i="2"/>
  <c r="I230" i="2"/>
  <c r="W230" i="2"/>
  <c r="N229" i="2"/>
  <c r="T229" i="2"/>
  <c r="F229" i="2"/>
  <c r="I229" i="2"/>
  <c r="W229" i="2"/>
  <c r="N228" i="2"/>
  <c r="T228" i="2"/>
  <c r="F228" i="2"/>
  <c r="I228" i="2"/>
  <c r="W228" i="2"/>
  <c r="N227" i="2"/>
  <c r="T227" i="2"/>
  <c r="F227" i="2"/>
  <c r="I227" i="2"/>
  <c r="W227" i="2"/>
  <c r="T225" i="2"/>
  <c r="H225" i="2"/>
  <c r="G225" i="2"/>
  <c r="F225" i="2"/>
  <c r="AH216" i="2"/>
  <c r="F216" i="2"/>
  <c r="AE216" i="2"/>
  <c r="AF216" i="2"/>
  <c r="AG216" i="2"/>
  <c r="AC216" i="2"/>
  <c r="AB216" i="2"/>
  <c r="AH215" i="2"/>
  <c r="F215" i="2"/>
  <c r="AE215" i="2"/>
  <c r="AF215" i="2"/>
  <c r="AG215" i="2"/>
  <c r="AC215" i="2"/>
  <c r="AB215" i="2"/>
  <c r="AH214" i="2"/>
  <c r="F214" i="2"/>
  <c r="AE214" i="2"/>
  <c r="AF214" i="2"/>
  <c r="AG214" i="2"/>
  <c r="AC214" i="2"/>
  <c r="AB214" i="2"/>
  <c r="AH213" i="2"/>
  <c r="F213" i="2"/>
  <c r="AE213" i="2"/>
  <c r="AF213" i="2"/>
  <c r="AG213" i="2"/>
  <c r="AC213" i="2"/>
  <c r="AB213" i="2"/>
  <c r="AH212" i="2"/>
  <c r="F212" i="2"/>
  <c r="AE212" i="2"/>
  <c r="AF212" i="2"/>
  <c r="AG212" i="2"/>
  <c r="AC212" i="2"/>
  <c r="AB212" i="2"/>
  <c r="AH211" i="2"/>
  <c r="F211" i="2"/>
  <c r="AE211" i="2"/>
  <c r="AF211" i="2"/>
  <c r="AG211" i="2"/>
  <c r="AC211" i="2"/>
  <c r="AB211" i="2"/>
  <c r="AH210" i="2"/>
  <c r="F210" i="2"/>
  <c r="AE210" i="2"/>
  <c r="AF210" i="2"/>
  <c r="AG210" i="2"/>
  <c r="AC210" i="2"/>
  <c r="AB210" i="2"/>
  <c r="AH209" i="2"/>
  <c r="F209" i="2"/>
  <c r="AE209" i="2"/>
  <c r="AF209" i="2"/>
  <c r="AG209" i="2"/>
  <c r="AC209" i="2"/>
  <c r="AB209" i="2"/>
  <c r="AH208" i="2"/>
  <c r="F208" i="2"/>
  <c r="AE208" i="2"/>
  <c r="AF208" i="2"/>
  <c r="AG208" i="2"/>
  <c r="AC208" i="2"/>
  <c r="AB208" i="2"/>
  <c r="AH207" i="2"/>
  <c r="F207" i="2"/>
  <c r="AE207" i="2"/>
  <c r="AF207" i="2"/>
  <c r="AG207" i="2"/>
  <c r="AC207" i="2"/>
  <c r="AB207" i="2"/>
  <c r="AH206" i="2"/>
  <c r="F206" i="2"/>
  <c r="AE206" i="2"/>
  <c r="AF206" i="2"/>
  <c r="AG206" i="2"/>
  <c r="AC206" i="2"/>
  <c r="AB206" i="2"/>
  <c r="AH205" i="2"/>
  <c r="F205" i="2"/>
  <c r="AE205" i="2"/>
  <c r="AF205" i="2"/>
  <c r="AG205" i="2"/>
  <c r="AC205" i="2"/>
  <c r="AB205" i="2"/>
  <c r="AH204" i="2"/>
  <c r="F204" i="2"/>
  <c r="AE204" i="2"/>
  <c r="AF204" i="2"/>
  <c r="AG204" i="2"/>
  <c r="AC204" i="2"/>
  <c r="AB204" i="2"/>
  <c r="AH203" i="2"/>
  <c r="F203" i="2"/>
  <c r="AE203" i="2"/>
  <c r="AF203" i="2"/>
  <c r="AG203" i="2"/>
  <c r="AC203" i="2"/>
  <c r="AB203" i="2"/>
  <c r="AH202" i="2"/>
  <c r="F202" i="2"/>
  <c r="AE202" i="2"/>
  <c r="AF202" i="2"/>
  <c r="AG202" i="2"/>
  <c r="AC202" i="2"/>
  <c r="AB202" i="2"/>
  <c r="AH201" i="2"/>
  <c r="F201" i="2"/>
  <c r="AE201" i="2"/>
  <c r="AF201" i="2"/>
  <c r="AG201" i="2"/>
  <c r="AC201" i="2"/>
  <c r="AB201" i="2"/>
  <c r="AH200" i="2"/>
  <c r="F200" i="2"/>
  <c r="AE200" i="2"/>
  <c r="AF200" i="2"/>
  <c r="AG200" i="2"/>
  <c r="AC200" i="2"/>
  <c r="AB200" i="2"/>
  <c r="AH199" i="2"/>
  <c r="F199" i="2"/>
  <c r="AE199" i="2"/>
  <c r="AF199" i="2"/>
  <c r="AG199" i="2"/>
  <c r="AC199" i="2"/>
  <c r="AB199" i="2"/>
  <c r="AH198" i="2"/>
  <c r="F198" i="2"/>
  <c r="AE198" i="2"/>
  <c r="AF198" i="2"/>
  <c r="AG198" i="2"/>
  <c r="AC198" i="2"/>
  <c r="AB198" i="2"/>
  <c r="AH197" i="2"/>
  <c r="F197" i="2"/>
  <c r="AE197" i="2"/>
  <c r="AF197" i="2"/>
  <c r="AG197" i="2"/>
  <c r="AC197" i="2"/>
  <c r="AB197" i="2"/>
  <c r="AH196" i="2"/>
  <c r="F196" i="2"/>
  <c r="AE196" i="2"/>
  <c r="AF196" i="2"/>
  <c r="AG196" i="2"/>
  <c r="AC196" i="2"/>
  <c r="AB196" i="2"/>
  <c r="AH195" i="2"/>
  <c r="F195" i="2"/>
  <c r="AE195" i="2"/>
  <c r="AF195" i="2"/>
  <c r="AG195" i="2"/>
  <c r="AC195" i="2"/>
  <c r="AB195" i="2"/>
  <c r="AH194" i="2"/>
  <c r="F194" i="2"/>
  <c r="AE194" i="2"/>
  <c r="AF194" i="2"/>
  <c r="AG194" i="2"/>
  <c r="AC194" i="2"/>
  <c r="AB194" i="2"/>
  <c r="AH193" i="2"/>
  <c r="F193" i="2"/>
  <c r="AE193" i="2"/>
  <c r="AF193" i="2"/>
  <c r="AG193" i="2"/>
  <c r="AC193" i="2"/>
  <c r="AB193" i="2"/>
  <c r="AH192" i="2"/>
  <c r="F192" i="2"/>
  <c r="AE192" i="2"/>
  <c r="AF192" i="2"/>
  <c r="AG192" i="2"/>
  <c r="AC192" i="2"/>
  <c r="AB192" i="2"/>
  <c r="AH191" i="2"/>
  <c r="F191" i="2"/>
  <c r="AE191" i="2"/>
  <c r="AF191" i="2"/>
  <c r="AG191" i="2"/>
  <c r="AC191" i="2"/>
  <c r="AB191" i="2"/>
  <c r="AH190" i="2"/>
  <c r="F190" i="2"/>
  <c r="AE190" i="2"/>
  <c r="AF190" i="2"/>
  <c r="AG190" i="2"/>
  <c r="AC190" i="2"/>
  <c r="AB190" i="2"/>
  <c r="AH189" i="2"/>
  <c r="F189" i="2"/>
  <c r="AE189" i="2"/>
  <c r="AF189" i="2"/>
  <c r="AG189" i="2"/>
  <c r="AC189" i="2"/>
  <c r="AB189" i="2"/>
  <c r="AH188" i="2"/>
  <c r="F188" i="2"/>
  <c r="AE188" i="2"/>
  <c r="AF188" i="2"/>
  <c r="AG188" i="2"/>
  <c r="AC188" i="2"/>
  <c r="AB188" i="2"/>
  <c r="AH187" i="2"/>
  <c r="F187" i="2"/>
  <c r="AE187" i="2"/>
  <c r="AF187" i="2"/>
  <c r="AG187" i="2"/>
  <c r="AC187" i="2"/>
  <c r="AB187" i="2"/>
  <c r="AH186" i="2"/>
  <c r="F186" i="2"/>
  <c r="AE186" i="2"/>
  <c r="AF186" i="2"/>
  <c r="AG186" i="2"/>
  <c r="AC186" i="2"/>
  <c r="AB186" i="2"/>
  <c r="AH185" i="2"/>
  <c r="F185" i="2"/>
  <c r="AE185" i="2"/>
  <c r="AF185" i="2"/>
  <c r="AG185" i="2"/>
  <c r="AC185" i="2"/>
  <c r="AB185" i="2"/>
  <c r="AH184" i="2"/>
  <c r="F184" i="2"/>
  <c r="AE184" i="2"/>
  <c r="AF184" i="2"/>
  <c r="AG184" i="2"/>
  <c r="AC184" i="2"/>
  <c r="AB184" i="2"/>
  <c r="AH183" i="2"/>
  <c r="F183" i="2"/>
  <c r="AE183" i="2"/>
  <c r="AF183" i="2"/>
  <c r="AG183" i="2"/>
  <c r="AC183" i="2"/>
  <c r="AB183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H164" i="2"/>
  <c r="I164" i="2"/>
  <c r="H163" i="2"/>
  <c r="I163" i="2"/>
  <c r="H162" i="2"/>
  <c r="I162" i="2"/>
  <c r="H161" i="2"/>
  <c r="I161" i="2"/>
  <c r="H160" i="2"/>
  <c r="I160" i="2"/>
  <c r="H159" i="2"/>
  <c r="I159" i="2"/>
  <c r="H158" i="2"/>
  <c r="I158" i="2"/>
  <c r="H157" i="2"/>
  <c r="I157" i="2"/>
  <c r="H156" i="2"/>
  <c r="I156" i="2"/>
  <c r="H155" i="2"/>
  <c r="I155" i="2"/>
  <c r="H154" i="2"/>
  <c r="I154" i="2"/>
  <c r="H153" i="2"/>
  <c r="I153" i="2"/>
  <c r="H152" i="2"/>
  <c r="I152" i="2"/>
  <c r="H151" i="2"/>
  <c r="I151" i="2"/>
  <c r="H150" i="2"/>
  <c r="I150" i="2"/>
  <c r="H149" i="2"/>
  <c r="I149" i="2"/>
  <c r="H148" i="2"/>
  <c r="I148" i="2"/>
  <c r="H147" i="2"/>
  <c r="I147" i="2"/>
  <c r="H146" i="2"/>
  <c r="I146" i="2"/>
  <c r="H145" i="2"/>
  <c r="I145" i="2"/>
  <c r="H144" i="2"/>
  <c r="I144" i="2"/>
  <c r="H143" i="2"/>
  <c r="I143" i="2"/>
  <c r="H142" i="2"/>
  <c r="I142" i="2"/>
  <c r="H141" i="2"/>
  <c r="I141" i="2"/>
  <c r="H140" i="2"/>
  <c r="I140" i="2"/>
  <c r="H139" i="2"/>
  <c r="I139" i="2"/>
  <c r="H138" i="2"/>
  <c r="I138" i="2"/>
  <c r="H137" i="2"/>
  <c r="I137" i="2"/>
  <c r="H136" i="2"/>
  <c r="I136" i="2"/>
  <c r="H135" i="2"/>
  <c r="I135" i="2"/>
  <c r="H134" i="2"/>
  <c r="I134" i="2"/>
  <c r="H133" i="2"/>
  <c r="I133" i="2"/>
  <c r="H132" i="2"/>
  <c r="I132" i="2"/>
  <c r="H131" i="2"/>
  <c r="I131" i="2"/>
  <c r="H107" i="2"/>
  <c r="H108" i="2"/>
  <c r="H109" i="2"/>
  <c r="H110" i="2"/>
  <c r="H111" i="2"/>
  <c r="H112" i="2"/>
  <c r="H113" i="2"/>
  <c r="H114" i="2"/>
  <c r="H115" i="2"/>
  <c r="H116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83" i="2"/>
  <c r="B1" i="2"/>
  <c r="C35" i="2"/>
</calcChain>
</file>

<file path=xl/comments1.xml><?xml version="1.0" encoding="utf-8"?>
<comments xmlns="http://schemas.openxmlformats.org/spreadsheetml/2006/main">
  <authors>
    <author>Rick Higashi</author>
  </authors>
  <commentList>
    <comment ref="N1" authorId="0" shapeId="0">
      <text>
        <r>
          <rPr>
            <b/>
            <sz val="9"/>
            <color indexed="81"/>
            <rFont val="Calibri"/>
            <family val="2"/>
          </rPr>
          <t>Enter the # of samples as "=14+16+8+12" where each is a session.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0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1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0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2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G30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N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O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P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Q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R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S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T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U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V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W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AC32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AA3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AB3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H36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H38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X4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Y4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  <comment ref="Z44" authorId="0" shapeId="0">
      <text>
        <r>
          <rPr>
            <b/>
            <sz val="9"/>
            <color indexed="81"/>
            <rFont val="Calibri"/>
            <family val="2"/>
          </rPr>
          <t>Enter  # of samples as "=14+16+8+12" where each is a session.  Cell will show the total.</t>
        </r>
      </text>
    </comment>
  </commentList>
</comments>
</file>

<file path=xl/sharedStrings.xml><?xml version="1.0" encoding="utf-8"?>
<sst xmlns="http://schemas.openxmlformats.org/spreadsheetml/2006/main" count="2123" uniqueCount="447">
  <si>
    <t>tracer</t>
  </si>
  <si>
    <t>harvest</t>
  </si>
  <si>
    <t>#tags</t>
  </si>
  <si>
    <t>#factor.id=sample.time_point;#.allowed_values</t>
  </si>
  <si>
    <t>#ignore</t>
  </si>
  <si>
    <t>Time points planned</t>
  </si>
  <si>
    <t>residue tare (1.5ml tube)</t>
  </si>
  <si>
    <t>residue +tare</t>
  </si>
  <si>
    <t>g dry residue</t>
  </si>
  <si>
    <t>mg dry residue (approx)</t>
  </si>
  <si>
    <t>ul Tris SDS + DTT buffer</t>
  </si>
  <si>
    <t>Prot ext tare (g)</t>
  </si>
  <si>
    <t>g Tare+ext</t>
  </si>
  <si>
    <t>g protein ext</t>
  </si>
  <si>
    <t>µl used for BCA</t>
  </si>
  <si>
    <t>Compatibility reagent</t>
  </si>
  <si>
    <t>hours elapsed from trt.</t>
  </si>
  <si>
    <t>#factor.id=subject.replicate;#.allowed_values</t>
  </si>
  <si>
    <t>#factor.id=sample.replicate;#.allowed_values</t>
  </si>
  <si>
    <t>#protocol.id</t>
  </si>
  <si>
    <t>#.type</t>
  </si>
  <si>
    <t>#protocol.filename</t>
  </si>
  <si>
    <t>#protocol.description</t>
  </si>
  <si>
    <t>treatment</t>
  </si>
  <si>
    <t>#subject.id</t>
  </si>
  <si>
    <t>#subject.replicate</t>
  </si>
  <si>
    <t>Slice #</t>
  </si>
  <si>
    <t>Subject ID</t>
  </si>
  <si>
    <t>Protocol</t>
  </si>
  <si>
    <t>Patient #</t>
  </si>
  <si>
    <t>13C6-Glc</t>
  </si>
  <si>
    <t>#protocol.type</t>
  </si>
  <si>
    <t>sample_prep</t>
  </si>
  <si>
    <t>#sample.id</t>
  </si>
  <si>
    <t>collection</t>
  </si>
  <si>
    <t>notes</t>
  </si>
  <si>
    <t>polar_extraction</t>
  </si>
  <si>
    <t>WS_Fan_Extract_Polar_Lipid_Prot.pdf</t>
  </si>
  <si>
    <t>polar_preparation</t>
  </si>
  <si>
    <t>WS_Fan_Prep_Polar.pdf</t>
  </si>
  <si>
    <t>Preparation of polar samples for GCMS and NMR.</t>
  </si>
  <si>
    <t>polar tare (5ml tube)</t>
  </si>
  <si>
    <t>polar+tare</t>
  </si>
  <si>
    <t>g  polar ext</t>
  </si>
  <si>
    <t>g polar FTMS A</t>
  </si>
  <si>
    <t>g polar FTMS B</t>
  </si>
  <si>
    <t>g polar NMR A</t>
  </si>
  <si>
    <t>g polar NMR B</t>
  </si>
  <si>
    <t>protein_extraction</t>
  </si>
  <si>
    <t>WS_Fan_Prot_Quant.pdf</t>
  </si>
  <si>
    <t>Protein extraction and quantification.</t>
  </si>
  <si>
    <t>Working reagent</t>
  </si>
  <si>
    <t>mg/ml protein</t>
  </si>
  <si>
    <t>mg protein</t>
  </si>
  <si>
    <t>Comment</t>
  </si>
  <si>
    <t>% extracted</t>
  </si>
  <si>
    <t>Lipid fraction for FT-MS</t>
  </si>
  <si>
    <t>lipid_extraction</t>
  </si>
  <si>
    <t>g lipid ext</t>
  </si>
  <si>
    <t>Date</t>
  </si>
  <si>
    <t>Tissue Type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</si>
  <si>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</si>
  <si>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</si>
  <si>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</si>
  <si>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</si>
  <si>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</si>
  <si>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</si>
  <si>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</si>
  <si>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</si>
  <si>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</si>
  <si>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Preparation of polar extracts for NMR by Acetone extraction and 60% ACN analyte recovery</t>
  </si>
  <si>
    <t>ROWS 1 THROUGH 20 ARE FOR INFORMATION ONLY AND NEED TO BE DELETED</t>
  </si>
  <si>
    <t>SUBMISSION DATE:</t>
  </si>
  <si>
    <t>SUBMITTER:</t>
  </si>
  <si>
    <t>BILLING:</t>
  </si>
  <si>
    <t>PROJECT/EXPERIMENT:</t>
  </si>
  <si>
    <t>EXPERIMENT DATE:</t>
  </si>
  <si>
    <t># SAMPLES:</t>
  </si>
  <si>
    <t>SOLVENT:</t>
  </si>
  <si>
    <t>TYPE OF ANALYSIS:</t>
  </si>
  <si>
    <t>H1 with 512 scans</t>
  </si>
  <si>
    <t>HSQCAD with 1024 scans</t>
  </si>
  <si>
    <t>NOTES:</t>
  </si>
  <si>
    <t>sample</t>
  </si>
  <si>
    <t>samplename</t>
  </si>
  <si>
    <t>solvent</t>
  </si>
  <si>
    <t>researchgroup</t>
  </si>
  <si>
    <t>notebook</t>
  </si>
  <si>
    <t>comments</t>
  </si>
  <si>
    <t>Fan</t>
  </si>
  <si>
    <t>09</t>
  </si>
  <si>
    <t>DATE:</t>
  </si>
  <si>
    <t>Person:</t>
  </si>
  <si>
    <t>Extraction/fractionation</t>
  </si>
  <si>
    <t>ratio (polar for NMR A)</t>
  </si>
  <si>
    <t>ratio (polar for NMR B)</t>
  </si>
  <si>
    <t>Metabolic quenching and lysis</t>
  </si>
  <si>
    <t>Please Fill In All That Apply</t>
  </si>
  <si>
    <t># Samples Processed - Detail we need to parse out billing</t>
  </si>
  <si>
    <r>
      <t xml:space="preserve">1)  Fill in </t>
    </r>
    <r>
      <rPr>
        <b/>
        <sz val="12"/>
        <color rgb="FF008000"/>
        <rFont val="Calibri"/>
        <family val="2"/>
        <scheme val="minor"/>
      </rPr>
      <t>GREEN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8000"/>
        <rFont val="Calibri"/>
        <family val="2"/>
        <scheme val="minor"/>
      </rPr>
      <t>cells</t>
    </r>
    <r>
      <rPr>
        <b/>
        <sz val="12"/>
        <color rgb="FFFF0000"/>
        <rFont val="Calibri"/>
        <family val="2"/>
        <scheme val="minor"/>
      </rPr>
      <t xml:space="preserve"> ONLY.  2) For numbers, use for example "=12+22+4"  This will enable you to keep logging in work in the same workbook</t>
    </r>
  </si>
  <si>
    <t>Project PI</t>
  </si>
  <si>
    <t>Project Name</t>
  </si>
  <si>
    <r>
      <t xml:space="preserve"># </t>
    </r>
    <r>
      <rPr>
        <b/>
        <u/>
        <sz val="12"/>
        <color rgb="FF0000FF"/>
        <rFont val="Calibri"/>
        <family val="2"/>
        <scheme val="minor"/>
      </rPr>
      <t>successful</t>
    </r>
    <r>
      <rPr>
        <b/>
        <sz val="12"/>
        <color rgb="FF0000FF"/>
        <rFont val="Calibri"/>
        <family val="2"/>
        <scheme val="minor"/>
      </rPr>
      <t xml:space="preserve"> MS runs</t>
    </r>
  </si>
  <si>
    <r>
      <t xml:space="preserve"># </t>
    </r>
    <r>
      <rPr>
        <b/>
        <u/>
        <sz val="12"/>
        <color rgb="FF0000FF"/>
        <rFont val="Calibri"/>
        <family val="2"/>
        <scheme val="minor"/>
      </rPr>
      <t>successful</t>
    </r>
    <r>
      <rPr>
        <b/>
        <sz val="12"/>
        <color rgb="FF0000FF"/>
        <rFont val="Calibri"/>
        <family val="2"/>
        <scheme val="minor"/>
      </rPr>
      <t xml:space="preserve"> NMR runs</t>
    </r>
  </si>
  <si>
    <t># samples processed</t>
  </si>
  <si>
    <t>Billing Rate UK</t>
  </si>
  <si>
    <t>Billing Rate External</t>
  </si>
  <si>
    <t>Billing Rate External for Profit</t>
  </si>
  <si>
    <t>whole lysate prep</t>
  </si>
  <si>
    <t>partial lysate prep</t>
  </si>
  <si>
    <t>medium/plasma ext</t>
  </si>
  <si>
    <t>BCA protein anal</t>
  </si>
  <si>
    <t>NMR prep</t>
  </si>
  <si>
    <t>GCMS prep</t>
  </si>
  <si>
    <t>polar FTMS prep</t>
  </si>
  <si>
    <t>lipid FTMS prep</t>
  </si>
  <si>
    <t>tissue grinding</t>
  </si>
  <si>
    <t>exo/MV prep</t>
  </si>
  <si>
    <t>NMR analysis</t>
  </si>
  <si>
    <r>
      <rPr>
        <sz val="12"/>
        <color theme="1"/>
        <rFont val="Calibri"/>
        <family val="2"/>
        <scheme val="minor"/>
      </rPr>
      <t xml:space="preserve">Extra </t>
    </r>
    <r>
      <rPr>
        <sz val="12"/>
        <color theme="1"/>
        <rFont val="Calibri"/>
        <family val="2"/>
        <scheme val="minor"/>
      </rPr>
      <t>FTMS analysis</t>
    </r>
  </si>
  <si>
    <r>
      <rPr>
        <sz val="12"/>
        <color theme="1"/>
        <rFont val="Calibri"/>
        <family val="2"/>
        <scheme val="minor"/>
      </rPr>
      <t xml:space="preserve">Extra </t>
    </r>
    <r>
      <rPr>
        <sz val="12"/>
        <color theme="1"/>
        <rFont val="Calibri"/>
        <family val="2"/>
        <scheme val="minor"/>
      </rPr>
      <t>GCMS analysis</t>
    </r>
  </si>
  <si>
    <t>Glycogen &amp; Protein Hydrolysis</t>
  </si>
  <si>
    <t>Nitric digestion</t>
  </si>
  <si>
    <t>special</t>
  </si>
  <si>
    <t>Tier A</t>
  </si>
  <si>
    <t>FT-MS (Non-polar Comprehensive)</t>
  </si>
  <si>
    <t>Tier B</t>
  </si>
  <si>
    <t xml:space="preserve"> FT-MS (Non-polar general)</t>
  </si>
  <si>
    <t>Tier C</t>
  </si>
  <si>
    <t xml:space="preserve"> FT-MS (Non-Polar Targeted)</t>
  </si>
  <si>
    <t>Tier D</t>
  </si>
  <si>
    <t xml:space="preserve"> FT-MS (Polar Comprehensive)</t>
  </si>
  <si>
    <t>Tier E</t>
  </si>
  <si>
    <t xml:space="preserve"> FT-MS (Polar General)</t>
  </si>
  <si>
    <t>Tier F</t>
  </si>
  <si>
    <t xml:space="preserve"> FT-MS (Polar Targeted)</t>
  </si>
  <si>
    <t>Tier G</t>
  </si>
  <si>
    <t xml:space="preserve"> FT-MS (Multiple Label)</t>
  </si>
  <si>
    <t>Tier H</t>
  </si>
  <si>
    <t xml:space="preserve"> FT-MS (MSn)</t>
  </si>
  <si>
    <t>Tier I</t>
  </si>
  <si>
    <t>FT-MS (Unknown Structure)</t>
  </si>
  <si>
    <t>Tier J</t>
  </si>
  <si>
    <t>FT-MS (MS1 Only)</t>
  </si>
  <si>
    <t>Tier K</t>
  </si>
  <si>
    <t>LC Use Surcharge</t>
  </si>
  <si>
    <t>Tier L</t>
  </si>
  <si>
    <t>GC-MS (Comprehensive)</t>
  </si>
  <si>
    <t>Tier M</t>
  </si>
  <si>
    <t>GC-MS (General)</t>
  </si>
  <si>
    <t>Tier N</t>
  </si>
  <si>
    <t>GC-MS (Targeted)</t>
  </si>
  <si>
    <t>Sample Processing</t>
  </si>
  <si>
    <t xml:space="preserve">Sample Processing (per sample) </t>
  </si>
  <si>
    <t>Fill in # samples at right</t>
  </si>
  <si>
    <t>Digester</t>
  </si>
  <si>
    <t>Digester (per hour)</t>
    <phoneticPr fontId="0" type="noConversion"/>
  </si>
  <si>
    <t>14.1T NMR</t>
  </si>
  <si>
    <t>14.1T NMR (charged per hour)</t>
  </si>
  <si>
    <t>14.1T NMR user</t>
  </si>
  <si>
    <t>14.1T NMR Trained User (charged per hour)</t>
  </si>
  <si>
    <t>NOT IN USE</t>
  </si>
  <si>
    <t>18.8T NMR (charged per hour)</t>
  </si>
  <si>
    <t>18.8T NMR Trained User (charged per hour)</t>
  </si>
  <si>
    <t>Data Processing</t>
  </si>
  <si>
    <t>11</t>
  </si>
  <si>
    <t>12</t>
  </si>
  <si>
    <t>13</t>
  </si>
  <si>
    <t>14</t>
  </si>
  <si>
    <t>15</t>
  </si>
  <si>
    <t>16</t>
  </si>
  <si>
    <t>17</t>
  </si>
  <si>
    <t>31</t>
  </si>
  <si>
    <t>32</t>
  </si>
  <si>
    <t>33</t>
  </si>
  <si>
    <t>34</t>
  </si>
  <si>
    <t>NOTE:</t>
  </si>
  <si>
    <t>Data in this spreadsheet are grouped by operation. Generally, the arrangement is chronological.</t>
  </si>
  <si>
    <t>Some of the fields may not be used for all experiemnts.  It's ok to leave things empty.</t>
  </si>
  <si>
    <t>To document fewer or more samples, insert or delete ROWS to each data table. There is currently room for 12 subjects.</t>
  </si>
  <si>
    <t>To add a field to any table, insert blocks of cells so that other tables are not affected.</t>
  </si>
  <si>
    <t>To add descriptions of operations between steps or detailed description of a specific step, insert ROWS between tables.</t>
  </si>
  <si>
    <t>UPLOAD:</t>
  </si>
  <si>
    <t>WARNING:</t>
  </si>
  <si>
    <t>DO NOT type in column A. This is for the #tags.</t>
  </si>
  <si>
    <t>DO NOT delete or add columns to the entire sheet. (whole rows are ok)</t>
  </si>
  <si>
    <t>#project.id</t>
  </si>
  <si>
    <t>#.title</t>
  </si>
  <si>
    <t>#.description</t>
  </si>
  <si>
    <t>#.institution</t>
  </si>
  <si>
    <t>#.department</t>
  </si>
  <si>
    <t>#.PI_first_name</t>
  </si>
  <si>
    <t>#.PI_last_name</t>
  </si>
  <si>
    <t>#.PI_email</t>
  </si>
  <si>
    <t>#.address</t>
  </si>
  <si>
    <t>CESB_P01</t>
  </si>
  <si>
    <t>Systems Biochemistry in Lung Cancer: toward a mechanistic understanding of NSCLC</t>
  </si>
  <si>
    <t>The program comprises three project areas utilizing stable isotope resolved metabolomics to gain a mechanistic understanding of NSCLC in situ. The projects combine cell culture, animal models and human subjects to define the influence of the tumor microenvironment on cancer progression.</t>
  </si>
  <si>
    <t>University of Kentucky</t>
  </si>
  <si>
    <t>CESB</t>
  </si>
  <si>
    <t>Andrew</t>
  </si>
  <si>
    <t>Lane</t>
  </si>
  <si>
    <t>andrewnlane@gmail.com</t>
  </si>
  <si>
    <t>Rm 516 Biopharm Complex, 789 S. Limestone St.,Univ. of Kentucky, Lexington, KY  40536</t>
  </si>
  <si>
    <t>#study.id</t>
  </si>
  <si>
    <t>Teresa</t>
  </si>
  <si>
    <t>twmfan@gmail.com</t>
  </si>
  <si>
    <t>#subject.id;#.type=organism;#subject.species="homo sapiens"</t>
  </si>
  <si>
    <t>#.parentID</t>
  </si>
  <si>
    <t>Parent Sample ID</t>
  </si>
  <si>
    <t>#subject.id;#subject.type=tissue_slice;#subject.species="homo sapiens"</t>
  </si>
  <si>
    <t>Polar extraction from homogenate.</t>
  </si>
  <si>
    <t>Parent Subject ID</t>
  </si>
  <si>
    <t>Lipid extraction from homogenate.</t>
  </si>
  <si>
    <t>#sample%child.id=-tumor;#sample.type=bulk_tissue;#sample.tissue_type=tumor;#protocol.id</t>
  </si>
  <si>
    <t>#.location</t>
  </si>
  <si>
    <t>#sample%child.id=-nontumor;#sample.type=bulk_tissue;#sample.tissue_type=nontumor;#protocol.id</t>
  </si>
  <si>
    <t>tissue_box1</t>
  </si>
  <si>
    <t>#.box_name</t>
  </si>
  <si>
    <t>storage</t>
  </si>
  <si>
    <t>*#protocol.id</t>
  </si>
  <si>
    <t>acetone_preparation</t>
  </si>
  <si>
    <t>BoxID</t>
  </si>
  <si>
    <t>analytical_box1</t>
  </si>
  <si>
    <t>analytical_box2</t>
  </si>
  <si>
    <t>analytical_sample_storage</t>
  </si>
  <si>
    <t>analytical_box3</t>
  </si>
  <si>
    <t>analytical_box4</t>
  </si>
  <si>
    <t>analytical_box5</t>
  </si>
  <si>
    <t>g polar FTMS C</t>
  </si>
  <si>
    <t>g polar ICMS A</t>
  </si>
  <si>
    <t>g polar ICMS B</t>
  </si>
  <si>
    <t>Institution</t>
  </si>
  <si>
    <t>PI</t>
  </si>
  <si>
    <t>#sample.barcode</t>
  </si>
  <si>
    <t>0160421_Mcd8T_polar</t>
  </si>
  <si>
    <t>lk</t>
  </si>
  <si>
    <t>d2o</t>
  </si>
  <si>
    <t>1_Mcd8T_Cre-_Unlbl_rep1_Boussio_BIDMC_160316_residuewt_0.90mg_27.5nmolesDSS</t>
  </si>
  <si>
    <t>1_Mcd8T_Cre-_Unlbl_rep1_Boussio_BIDMC_160316</t>
  </si>
  <si>
    <t>Gmap</t>
  </si>
  <si>
    <t>Gmap column should contain lk entries if solvent is defined as d2o and H1 entries if solvent is d2o_10</t>
  </si>
  <si>
    <t>FOR THE NOTEBOOK NAME: include the samples type (e.g. "media" is in the name if they are media samples), include the cell line</t>
  </si>
  <si>
    <t>FOR THE SUBMISSION FILENAME: start with the run date, include the sample type (e.g. "media" is in the name if they are media samples), experiment date at the end.</t>
  </si>
  <si>
    <t>PLEASE FOLLOW THE FOLLOWING NAMING CONVENTIONS:</t>
  </si>
  <si>
    <t>P01</t>
  </si>
  <si>
    <t>tissue_histology</t>
  </si>
  <si>
    <t>histology_box1</t>
  </si>
  <si>
    <t>tissue_histology_storage</t>
  </si>
  <si>
    <t>Histology Storage</t>
  </si>
  <si>
    <t>slice_box1</t>
  </si>
  <si>
    <t>tissue_slice_storage</t>
  </si>
  <si>
    <t>Slice Storage</t>
  </si>
  <si>
    <t>tissue_staining</t>
  </si>
  <si>
    <t>#sample%child.id=-histology; *#protocol.id=tissue_histology,tissue_staining;*#protocol.id</t>
  </si>
  <si>
    <t>homogenization_quench</t>
  </si>
  <si>
    <t>SIRM_Mouse_PDX_in_vivo_study</t>
  </si>
  <si>
    <t>[U-13C]-Glc SIRM study of human PDX through adminitration of PDX</t>
  </si>
  <si>
    <t>Distinctly perturbed metabolic networks underlie differential tumor tissue from PDX of non-small cell lung cancer study</t>
  </si>
  <si>
    <t>13C6Glc_Liquid_Diet</t>
  </si>
  <si>
    <t>mouse ID</t>
  </si>
  <si>
    <t>Tumor_Left</t>
  </si>
  <si>
    <t>Tumor_Right</t>
  </si>
  <si>
    <t>Heart</t>
  </si>
  <si>
    <t>Lung</t>
  </si>
  <si>
    <t>Liver</t>
  </si>
  <si>
    <t>Kidney</t>
  </si>
  <si>
    <t>Pancreas</t>
  </si>
  <si>
    <t>Brain</t>
  </si>
  <si>
    <t>Muscle</t>
  </si>
  <si>
    <t>Fat</t>
  </si>
  <si>
    <t>UKY</t>
  </si>
  <si>
    <t>Liver tissue sample(grinded)</t>
  </si>
  <si>
    <t>LN2-F-tumor box #2</t>
  </si>
  <si>
    <t>LN3-B-1-1</t>
  </si>
  <si>
    <t>LN2-F-liver box #2</t>
  </si>
  <si>
    <t>Met_Left</t>
  </si>
  <si>
    <t>Met_Right</t>
  </si>
  <si>
    <t>Liquid Diet composition</t>
  </si>
  <si>
    <t>2.2g Glucose</t>
  </si>
  <si>
    <t>10ml of ddH2O</t>
  </si>
  <si>
    <t>PATIENT INFORMATION</t>
  </si>
  <si>
    <t>original surgery date:</t>
  </si>
  <si>
    <t>Patient ID:</t>
  </si>
  <si>
    <t>PDX information</t>
  </si>
  <si>
    <t>Generation ID:</t>
  </si>
  <si>
    <t>Implantation date:</t>
  </si>
  <si>
    <t>Liquid Diet Tracer:</t>
  </si>
  <si>
    <t>Necropsy Date:</t>
  </si>
  <si>
    <t>personnel:</t>
  </si>
  <si>
    <t>Patient Gender:</t>
  </si>
  <si>
    <t>Mouse ID(s):</t>
  </si>
  <si>
    <t>Liquid Diet Information</t>
  </si>
  <si>
    <t>Record Keeper</t>
  </si>
  <si>
    <t>Tissue Collection</t>
  </si>
  <si>
    <t>Freezing / Histology</t>
  </si>
  <si>
    <t>Tumor Freezing</t>
  </si>
  <si>
    <t>PDX re-implantation</t>
  </si>
  <si>
    <t>Empty (g)</t>
  </si>
  <si>
    <t>Start (g)</t>
  </si>
  <si>
    <t>End (g)</t>
  </si>
  <si>
    <t>Tissue Collection Information</t>
  </si>
  <si>
    <t>Tumor Left</t>
  </si>
  <si>
    <t>Left Met</t>
  </si>
  <si>
    <t>Tumor Right</t>
  </si>
  <si>
    <t>Right Met</t>
  </si>
  <si>
    <t>Other</t>
  </si>
  <si>
    <t>Histology (y/n)</t>
  </si>
  <si>
    <t>Frozen (y/n)</t>
  </si>
  <si>
    <t>Re-implant (y/n)</t>
  </si>
  <si>
    <t>Blood</t>
  </si>
  <si>
    <t>Time from sac (minutes)</t>
  </si>
  <si>
    <t>PDX identifier</t>
  </si>
  <si>
    <t>mm/dd/yy</t>
  </si>
  <si>
    <t>Gx</t>
  </si>
  <si>
    <t>*G1 is the initial implantation</t>
  </si>
  <si>
    <t>Necropsy Start Time:</t>
  </si>
  <si>
    <t>PDX ID:</t>
  </si>
  <si>
    <t>day-3</t>
  </si>
  <si>
    <t>day-0</t>
  </si>
  <si>
    <t>day-1 (18h)</t>
  </si>
  <si>
    <t>conditioning</t>
  </si>
  <si>
    <t>1 (start)</t>
  </si>
  <si>
    <t>2 (end)</t>
  </si>
  <si>
    <t>TWMF</t>
  </si>
  <si>
    <t>metadata generation</t>
  </si>
  <si>
    <t>#sample%child.id=-homogenate;#protocol.id=homogenization_quench; #sample.type=tissue_homogenate</t>
  </si>
  <si>
    <t>storage at -80°C (Y/N):</t>
  </si>
  <si>
    <t>1st extraction</t>
  </si>
  <si>
    <t>2nd extraction</t>
  </si>
  <si>
    <t>Grinding Method</t>
  </si>
  <si>
    <t>ml 100% CH3CN</t>
  </si>
  <si>
    <t>ml 50% MeOH in h2o</t>
  </si>
  <si>
    <t>ml h2o with Tris</t>
  </si>
  <si>
    <t>total vol.</t>
  </si>
  <si>
    <t>% acetonitrile</t>
  </si>
  <si>
    <t>ml CHCl3 1st extraction</t>
  </si>
  <si>
    <t>ml CHCl3: MeOH: BHT</t>
  </si>
  <si>
    <t>grinding of tissue samples and metabolic quench with acetonitrile</t>
  </si>
  <si>
    <t>GRINDING/HOMOGENIZATION/QUENCH</t>
  </si>
  <si>
    <t>UKxxx</t>
  </si>
  <si>
    <t>STATUS Terms</t>
  </si>
  <si>
    <t>SLICE/BULK</t>
  </si>
  <si>
    <t>EXTRACT</t>
  </si>
  <si>
    <t>HISTOLOGY</t>
  </si>
  <si>
    <t>STORED</t>
  </si>
  <si>
    <t>ground</t>
  </si>
  <si>
    <t>requested</t>
  </si>
  <si>
    <t>sectioned</t>
  </si>
  <si>
    <t>quenched</t>
  </si>
  <si>
    <t>run</t>
  </si>
  <si>
    <t>H&amp;E stained</t>
  </si>
  <si>
    <t>extracted</t>
  </si>
  <si>
    <t>Used/Discarded</t>
  </si>
  <si>
    <t>IHC/IFC</t>
  </si>
  <si>
    <t>lyophilized</t>
  </si>
  <si>
    <t>Used/Recovered</t>
  </si>
  <si>
    <t>Processed</t>
  </si>
  <si>
    <t>Bulk_tissue_storage</t>
  </si>
  <si>
    <t>Tumor tissue sample(grinded)</t>
  </si>
  <si>
    <t>Non-tumor tissue sample(grinded)</t>
  </si>
  <si>
    <t>PDX_in_vivo_experiment</t>
  </si>
  <si>
    <t>PDX in vivo experiment with 13C6-Glc.</t>
  </si>
  <si>
    <t>Status</t>
  </si>
  <si>
    <t>est. FT fraction</t>
  </si>
  <si>
    <t>est. IC fraction</t>
  </si>
  <si>
    <t>est. NMR fraction</t>
  </si>
  <si>
    <t>tube number</t>
  </si>
  <si>
    <r>
      <t>analytical_box</t>
    </r>
    <r>
      <rPr>
        <sz val="12"/>
        <color theme="1"/>
        <rFont val="Calibri"/>
        <family val="2"/>
        <scheme val="minor"/>
      </rPr>
      <t>2</t>
    </r>
  </si>
  <si>
    <r>
      <t>analytical_box</t>
    </r>
    <r>
      <rPr>
        <sz val="12"/>
        <color theme="1"/>
        <rFont val="Calibri"/>
        <family val="2"/>
        <scheme val="minor"/>
      </rPr>
      <t>3</t>
    </r>
  </si>
  <si>
    <r>
      <t>analytical_box</t>
    </r>
    <r>
      <rPr>
        <sz val="12"/>
        <color theme="1"/>
        <rFont val="Calibri"/>
        <family val="2"/>
        <scheme val="minor"/>
      </rPr>
      <t>4</t>
    </r>
  </si>
  <si>
    <t>slice wet weight</t>
  </si>
  <si>
    <t>acetone_extraction</t>
  </si>
  <si>
    <t>acetone extraction of polar metabolites</t>
  </si>
  <si>
    <t>analytical_box6</t>
  </si>
  <si>
    <t>Media Time Point T=</t>
  </si>
  <si>
    <t>Sample ID</t>
  </si>
  <si>
    <t>acetone tare 1.(5ml tube)</t>
  </si>
  <si>
    <t>acetone+tare</t>
  </si>
  <si>
    <t>g  acetone ext</t>
  </si>
  <si>
    <t>g acetone FTMS A</t>
  </si>
  <si>
    <t>g acetone FTMS B</t>
  </si>
  <si>
    <t>g acetone ICMS A</t>
  </si>
  <si>
    <t>g acetone NMR A</t>
  </si>
  <si>
    <t>g acetone NMR B</t>
  </si>
  <si>
    <t>g a/ ICMS, FTMS</t>
  </si>
  <si>
    <t>half [g a/ ICMS, FTMS]</t>
  </si>
  <si>
    <t>ratio (acetone for ICMS)</t>
  </si>
  <si>
    <t>ratio (acetone for NMR_A)</t>
  </si>
  <si>
    <t>ratio (acetone for NMR_B)</t>
  </si>
  <si>
    <t>analytical_box7</t>
  </si>
  <si>
    <t>analytical_box8</t>
  </si>
  <si>
    <t>g a/ GCMS, FTMS</t>
  </si>
  <si>
    <t>half [g a/ GCMS, FTMS]</t>
  </si>
  <si>
    <t>ratio (acetone for GCMS)</t>
  </si>
  <si>
    <t>PLASMA ACETONE EXTRACTION</t>
  </si>
  <si>
    <t>TISSUE ACETONE EXTRACTION</t>
  </si>
  <si>
    <t>Note:</t>
  </si>
  <si>
    <t>UK132</t>
  </si>
  <si>
    <t>11:30am</t>
  </si>
  <si>
    <t>Dylan</t>
  </si>
  <si>
    <t>Patient ID</t>
  </si>
  <si>
    <t>Time of Completion</t>
  </si>
  <si>
    <t>Surgeon</t>
  </si>
  <si>
    <t>Cage Number</t>
  </si>
  <si>
    <t xml:space="preserve">Date of surgery </t>
  </si>
  <si>
    <t>Birth</t>
  </si>
  <si>
    <t>g wt</t>
  </si>
  <si>
    <t>Tag#</t>
  </si>
  <si>
    <t>Record surgical procedure on animal card</t>
  </si>
  <si>
    <t>Put mouse on palm to keep it warm, then put in cage on top of a piece of paper towel to prevent breathing in wood chip; place half of the cage on heating pad for 0.5 h using the highest setting in heater</t>
  </si>
  <si>
    <t>Implant the solid tumor w/o matrigel on the left flank; sutur up three times; change isofluene setting from 3 to 2 to facilitate wakening</t>
  </si>
  <si>
    <t>Make  a small incission with a scalpel, enlarge the incission with scissor if necessary; use 18 gauge needle (blund ended) to open up the sutur area</t>
  </si>
  <si>
    <t>Use strile towel to cover the mouse except for the surgical area</t>
  </si>
  <si>
    <t>Shave  two flank area of mouse; sterilize the area first with alcohol wipe, iodine (betadine), and the alcohol wipe; change to sterile glove with the 2nd wipe</t>
  </si>
  <si>
    <t>spray isofluence inlet with bacteriocide at premise</t>
  </si>
  <si>
    <t>Turn on O2 to generate isofluene; prefill isofluene tank; turn on suction hood between 2-4 output rate</t>
  </si>
  <si>
    <t>Prepare sterile instruments and heater ahead, make sure all intruments are coverd by sterile towels</t>
  </si>
  <si>
    <t>At Rm 60A</t>
  </si>
  <si>
    <t>At OR</t>
  </si>
  <si>
    <t>One piece of tumor was placed into complete media at room temperature and transported to the lab.</t>
  </si>
  <si>
    <t>Every 12 h, IP inject (using Insulin syringe) Eloxijet 1mg/kg within 1-2 days</t>
  </si>
  <si>
    <t>Animal ID:</t>
  </si>
  <si>
    <t>Total Feed (g)</t>
  </si>
  <si>
    <t>Feed Consumed (g)</t>
  </si>
  <si>
    <t>Liquid Diet Start Time:</t>
  </si>
  <si>
    <t>Mouse Weight (g):</t>
  </si>
  <si>
    <t>% consumed</t>
  </si>
  <si>
    <t>Labeling Time:</t>
  </si>
  <si>
    <t>-</t>
  </si>
  <si>
    <t>Mass (g)</t>
  </si>
  <si>
    <t>Notes</t>
  </si>
  <si>
    <t>1.4g Liquid diet base</t>
  </si>
  <si>
    <t>v20180808tls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</si>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</sst>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0.0000"/>
    <numFmt numFmtId="165" formatCode="0.0"/>
    <numFmt numFmtId="166" formatCode="0.00000"/>
    <numFmt numFmtId="167" formatCode="0.00000000"/>
    <numFmt numFmtId="168" formatCode="[$-409]d\-mmm\-yy;@"/>
    <numFmt numFmtId="169" formatCode="[$-409]dd\-mmm\-yy;@"/>
  </numFmts>
  <fonts count="6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charset val="129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sz val="2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theme="0" tint="-0.499984740745262"/>
      <name val="Arial"/>
      <family val="2"/>
    </font>
    <font>
      <b/>
      <sz val="9"/>
      <color indexed="81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scheme val="minor"/>
    </font>
    <font>
      <b/>
      <sz val="12"/>
      <color indexed="8"/>
      <name val="Calibri"/>
    </font>
    <font>
      <sz val="12"/>
      <color rgb="FFFF0000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</font>
    <font>
      <sz val="12"/>
      <name val="Calibri"/>
    </font>
    <font>
      <b/>
      <sz val="12"/>
      <name val="Calibri"/>
    </font>
    <font>
      <sz val="12"/>
      <color rgb="FF008000"/>
      <name val="Calibri"/>
    </font>
    <font>
      <b/>
      <sz val="12"/>
      <color rgb="FF008000"/>
      <name val="Calibri"/>
    </font>
    <font>
      <sz val="12"/>
      <color indexed="12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2"/>
      <color theme="5"/>
      <name val="Calibri"/>
    </font>
    <font>
      <b/>
      <sz val="12"/>
      <color indexed="8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indexed="42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6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right"/>
    </xf>
    <xf numFmtId="15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3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8" xfId="3" applyFont="1" applyBorder="1"/>
    <xf numFmtId="0" fontId="24" fillId="0" borderId="0" xfId="3" applyFont="1" applyAlignment="1"/>
    <xf numFmtId="0" fontId="3" fillId="0" borderId="0" xfId="3" applyFont="1" applyAlignment="1">
      <alignment wrapText="1"/>
    </xf>
    <xf numFmtId="0" fontId="27" fillId="0" borderId="0" xfId="3" applyFont="1" applyAlignment="1">
      <alignment horizontal="center" wrapText="1"/>
    </xf>
    <xf numFmtId="0" fontId="3" fillId="0" borderId="9" xfId="3" applyFont="1" applyBorder="1"/>
    <xf numFmtId="0" fontId="3" fillId="0" borderId="0" xfId="3" applyFont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29" fillId="0" borderId="0" xfId="3" applyFont="1" applyFill="1" applyBorder="1" applyAlignment="1">
      <alignment horizontal="center" vertical="center" wrapText="1"/>
    </xf>
    <xf numFmtId="0" fontId="29" fillId="7" borderId="0" xfId="3" applyFont="1" applyFill="1" applyBorder="1" applyAlignment="1">
      <alignment horizontal="center" vertical="center" wrapText="1"/>
    </xf>
    <xf numFmtId="0" fontId="29" fillId="7" borderId="0" xfId="3" applyFont="1" applyFill="1" applyBorder="1" applyAlignment="1">
      <alignment horizontal="left" vertical="center" wrapText="1"/>
    </xf>
    <xf numFmtId="0" fontId="3" fillId="7" borderId="0" xfId="3" applyFont="1" applyFill="1"/>
    <xf numFmtId="0" fontId="29" fillId="0" borderId="0" xfId="3" applyFont="1" applyFill="1" applyBorder="1" applyAlignment="1">
      <alignment horizontal="left" vertical="center" wrapText="1"/>
    </xf>
    <xf numFmtId="7" fontId="3" fillId="0" borderId="0" xfId="3" applyNumberFormat="1" applyFont="1" applyFill="1"/>
    <xf numFmtId="0" fontId="3" fillId="0" borderId="9" xfId="3" applyFont="1" applyFill="1" applyBorder="1"/>
    <xf numFmtId="0" fontId="3" fillId="0" borderId="0" xfId="3" applyFont="1" applyFill="1" applyAlignment="1">
      <alignment wrapTex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3" fillId="7" borderId="0" xfId="3" applyFont="1" applyFill="1" applyBorder="1" applyAlignment="1">
      <alignment horizontal="left"/>
    </xf>
    <xf numFmtId="0" fontId="30" fillId="0" borderId="0" xfId="3" applyFont="1" applyFill="1" applyBorder="1" applyAlignment="1">
      <alignment horizontal="left" vertical="center" wrapText="1"/>
    </xf>
    <xf numFmtId="0" fontId="3" fillId="7" borderId="0" xfId="3" applyFont="1" applyFill="1" applyAlignment="1">
      <alignment wrapText="1"/>
    </xf>
    <xf numFmtId="0" fontId="31" fillId="8" borderId="0" xfId="3" applyFont="1" applyFill="1" applyAlignment="1">
      <alignment horizontal="center"/>
    </xf>
    <xf numFmtId="0" fontId="32" fillId="8" borderId="0" xfId="3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left" vertical="center" wrapText="1"/>
    </xf>
    <xf numFmtId="7" fontId="31" fillId="8" borderId="0" xfId="3" applyNumberFormat="1" applyFont="1" applyFill="1"/>
    <xf numFmtId="0" fontId="31" fillId="8" borderId="9" xfId="3" applyFont="1" applyFill="1" applyBorder="1"/>
    <xf numFmtId="0" fontId="31" fillId="8" borderId="0" xfId="3" applyFont="1" applyFill="1" applyAlignment="1">
      <alignment wrapText="1"/>
    </xf>
    <xf numFmtId="0" fontId="31" fillId="8" borderId="0" xfId="3" applyFont="1" applyFill="1"/>
    <xf numFmtId="0" fontId="31" fillId="8" borderId="0" xfId="3" applyFont="1" applyFill="1" applyBorder="1" applyAlignment="1">
      <alignment horizontal="center"/>
    </xf>
    <xf numFmtId="0" fontId="31" fillId="8" borderId="0" xfId="3" applyFont="1" applyFill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7" fontId="3" fillId="0" borderId="0" xfId="3" applyNumberFormat="1" applyFont="1"/>
    <xf numFmtId="0" fontId="3" fillId="0" borderId="10" xfId="3" applyFont="1" applyBorder="1"/>
    <xf numFmtId="0" fontId="0" fillId="0" borderId="0" xfId="3" applyFont="1" applyFill="1"/>
    <xf numFmtId="0" fontId="0" fillId="2" borderId="0" xfId="0" applyFill="1"/>
    <xf numFmtId="0" fontId="10" fillId="9" borderId="7" xfId="0" applyFont="1" applyFill="1" applyBorder="1"/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2" fillId="0" borderId="0" xfId="596"/>
    <xf numFmtId="0" fontId="36" fillId="0" borderId="0" xfId="596" applyFont="1"/>
    <xf numFmtId="0" fontId="18" fillId="0" borderId="0" xfId="596" applyFont="1" applyAlignment="1">
      <alignment horizontal="left"/>
    </xf>
    <xf numFmtId="0" fontId="19" fillId="0" borderId="0" xfId="596" applyFont="1" applyAlignment="1">
      <alignment horizontal="left"/>
    </xf>
    <xf numFmtId="0" fontId="35" fillId="0" borderId="0" xfId="596" applyFont="1"/>
    <xf numFmtId="0" fontId="2" fillId="2" borderId="0" xfId="596" applyFill="1"/>
    <xf numFmtId="0" fontId="35" fillId="2" borderId="0" xfId="596" applyFont="1" applyFill="1"/>
    <xf numFmtId="0" fontId="37" fillId="2" borderId="0" xfId="596" applyFont="1" applyFill="1"/>
    <xf numFmtId="0" fontId="2" fillId="2" borderId="0" xfId="596" applyFill="1" applyAlignment="1">
      <alignment horizontal="left"/>
    </xf>
    <xf numFmtId="0" fontId="2" fillId="2" borderId="0" xfId="596" applyFill="1" applyAlignment="1">
      <alignment horizontal="right"/>
    </xf>
    <xf numFmtId="14" fontId="2" fillId="2" borderId="0" xfId="596" applyNumberFormat="1" applyFill="1"/>
    <xf numFmtId="14" fontId="2" fillId="2" borderId="0" xfId="596" applyNumberFormat="1" applyFill="1" applyAlignment="1">
      <alignment horizontal="left"/>
    </xf>
    <xf numFmtId="0" fontId="3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wrapText="1"/>
    </xf>
    <xf numFmtId="0" fontId="10" fillId="3" borderId="11" xfId="0" applyFont="1" applyFill="1" applyBorder="1"/>
    <xf numFmtId="0" fontId="0" fillId="0" borderId="0" xfId="596" applyFont="1"/>
    <xf numFmtId="0" fontId="39" fillId="3" borderId="0" xfId="0" applyFont="1" applyFill="1" applyAlignment="1">
      <alignment horizontal="left"/>
    </xf>
    <xf numFmtId="0" fontId="10" fillId="9" borderId="7" xfId="0" applyFont="1" applyFill="1" applyBorder="1" applyAlignment="1">
      <alignment horizontal="center"/>
    </xf>
    <xf numFmtId="0" fontId="1" fillId="0" borderId="0" xfId="0" applyFont="1"/>
    <xf numFmtId="14" fontId="45" fillId="3" borderId="0" xfId="3" applyNumberFormat="1" applyFont="1" applyFill="1" applyAlignment="1">
      <alignment horizontal="left"/>
    </xf>
    <xf numFmtId="49" fontId="36" fillId="3" borderId="0" xfId="3" applyNumberFormat="1" applyFont="1" applyFill="1"/>
    <xf numFmtId="0" fontId="36" fillId="0" borderId="0" xfId="3" applyFont="1"/>
    <xf numFmtId="0" fontId="46" fillId="0" borderId="0" xfId="0" applyFont="1" applyFill="1"/>
    <xf numFmtId="0" fontId="46" fillId="0" borderId="0" xfId="3" applyFont="1" applyFill="1"/>
    <xf numFmtId="0" fontId="46" fillId="0" borderId="0" xfId="3" applyFont="1"/>
    <xf numFmtId="0" fontId="36" fillId="9" borderId="0" xfId="3" applyFont="1" applyFill="1" applyAlignment="1">
      <alignment horizontal="left"/>
    </xf>
    <xf numFmtId="49" fontId="36" fillId="9" borderId="0" xfId="3" applyNumberFormat="1" applyFont="1" applyFill="1"/>
    <xf numFmtId="0" fontId="46" fillId="0" borderId="0" xfId="0" applyFont="1"/>
    <xf numFmtId="14" fontId="45" fillId="0" borderId="0" xfId="3" applyNumberFormat="1" applyFont="1" applyAlignment="1">
      <alignment horizontal="left"/>
    </xf>
    <xf numFmtId="49" fontId="36" fillId="0" borderId="0" xfId="3" applyNumberFormat="1" applyFont="1"/>
    <xf numFmtId="0" fontId="46" fillId="0" borderId="22" xfId="596" applyFont="1" applyBorder="1"/>
    <xf numFmtId="0" fontId="47" fillId="0" borderId="23" xfId="596" applyFont="1" applyBorder="1"/>
    <xf numFmtId="0" fontId="46" fillId="0" borderId="24" xfId="596" applyFont="1" applyBorder="1"/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14" xfId="0" applyFont="1" applyBorder="1"/>
    <xf numFmtId="0" fontId="45" fillId="0" borderId="0" xfId="0" applyFont="1" applyBorder="1"/>
    <xf numFmtId="0" fontId="36" fillId="0" borderId="14" xfId="0" applyFont="1" applyBorder="1"/>
    <xf numFmtId="0" fontId="36" fillId="0" borderId="15" xfId="0" applyFont="1" applyBorder="1"/>
    <xf numFmtId="0" fontId="36" fillId="0" borderId="0" xfId="0" applyFont="1"/>
    <xf numFmtId="0" fontId="48" fillId="0" borderId="16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36" fillId="0" borderId="0" xfId="0" applyFont="1" applyFill="1" applyBorder="1"/>
    <xf numFmtId="0" fontId="36" fillId="0" borderId="0" xfId="0" applyFont="1" applyBorder="1"/>
    <xf numFmtId="0" fontId="36" fillId="0" borderId="17" xfId="0" applyFont="1" applyBorder="1"/>
    <xf numFmtId="0" fontId="49" fillId="0" borderId="0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48" fillId="0" borderId="19" xfId="0" applyFont="1" applyBorder="1"/>
    <xf numFmtId="0" fontId="36" fillId="0" borderId="19" xfId="0" applyFont="1" applyBorder="1"/>
    <xf numFmtId="0" fontId="36" fillId="0" borderId="12" xfId="0" applyFont="1" applyBorder="1"/>
    <xf numFmtId="0" fontId="36" fillId="0" borderId="0" xfId="3" applyFont="1" applyFill="1"/>
    <xf numFmtId="0" fontId="45" fillId="0" borderId="0" xfId="3" applyFont="1" applyAlignment="1">
      <alignment horizontal="right"/>
    </xf>
    <xf numFmtId="0" fontId="50" fillId="3" borderId="0" xfId="3" applyFont="1" applyFill="1"/>
    <xf numFmtId="0" fontId="51" fillId="0" borderId="0" xfId="0" applyFont="1"/>
    <xf numFmtId="0" fontId="51" fillId="10" borderId="0" xfId="0" applyFont="1" applyFill="1"/>
    <xf numFmtId="0" fontId="36" fillId="0" borderId="0" xfId="3" quotePrefix="1" applyFont="1"/>
    <xf numFmtId="0" fontId="36" fillId="0" borderId="0" xfId="3" applyFont="1" applyAlignment="1">
      <alignment horizontal="center"/>
    </xf>
    <xf numFmtId="0" fontId="52" fillId="10" borderId="0" xfId="0" applyFont="1" applyFill="1"/>
    <xf numFmtId="0" fontId="51" fillId="9" borderId="0" xfId="0" applyFont="1" applyFill="1"/>
    <xf numFmtId="0" fontId="36" fillId="0" borderId="0" xfId="3" applyFont="1" applyBorder="1"/>
    <xf numFmtId="0" fontId="36" fillId="9" borderId="0" xfId="3" applyFont="1" applyFill="1"/>
    <xf numFmtId="0" fontId="36" fillId="0" borderId="0" xfId="3" applyFont="1" applyFill="1" applyBorder="1"/>
    <xf numFmtId="0" fontId="36" fillId="0" borderId="0" xfId="3" applyFont="1" applyAlignment="1">
      <alignment wrapText="1"/>
    </xf>
    <xf numFmtId="0" fontId="36" fillId="0" borderId="1" xfId="3" applyFont="1" applyBorder="1"/>
    <xf numFmtId="0" fontId="36" fillId="0" borderId="2" xfId="3" applyFont="1" applyBorder="1"/>
    <xf numFmtId="0" fontId="36" fillId="0" borderId="3" xfId="3" applyFont="1" applyBorder="1" applyAlignment="1">
      <alignment horizontal="right"/>
    </xf>
    <xf numFmtId="0" fontId="36" fillId="9" borderId="4" xfId="3" applyFont="1" applyFill="1" applyBorder="1"/>
    <xf numFmtId="0" fontId="36" fillId="0" borderId="5" xfId="3" applyFont="1" applyBorder="1" applyAlignment="1">
      <alignment horizontal="right"/>
    </xf>
    <xf numFmtId="0" fontId="36" fillId="9" borderId="6" xfId="3" applyFont="1" applyFill="1" applyBorder="1"/>
    <xf numFmtId="14" fontId="45" fillId="0" borderId="0" xfId="3" applyNumberFormat="1" applyFont="1" applyAlignment="1">
      <alignment horizontal="right"/>
    </xf>
    <xf numFmtId="14" fontId="36" fillId="9" borderId="0" xfId="3" applyNumberFormat="1" applyFont="1" applyFill="1"/>
    <xf numFmtId="0" fontId="36" fillId="0" borderId="0" xfId="3" applyFont="1" applyAlignment="1">
      <alignment horizontal="left"/>
    </xf>
    <xf numFmtId="0" fontId="36" fillId="0" borderId="0" xfId="3" applyFont="1" applyBorder="1" applyAlignment="1">
      <alignment horizontal="left" vertical="center"/>
    </xf>
    <xf numFmtId="0" fontId="36" fillId="9" borderId="0" xfId="3" applyFont="1" applyFill="1" applyBorder="1"/>
    <xf numFmtId="0" fontId="36" fillId="3" borderId="0" xfId="3" applyFont="1" applyFill="1"/>
    <xf numFmtId="0" fontId="36" fillId="9" borderId="0" xfId="0" applyFont="1" applyFill="1"/>
    <xf numFmtId="14" fontId="36" fillId="3" borderId="0" xfId="0" applyNumberFormat="1" applyFont="1" applyFill="1"/>
    <xf numFmtId="0" fontId="4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3" applyFont="1" applyFill="1" applyAlignment="1">
      <alignment wrapText="1"/>
    </xf>
    <xf numFmtId="164" fontId="36" fillId="0" borderId="0" xfId="3" applyNumberFormat="1" applyFont="1"/>
    <xf numFmtId="167" fontId="36" fillId="0" borderId="0" xfId="3" applyNumberFormat="1" applyFont="1"/>
    <xf numFmtId="166" fontId="36" fillId="0" borderId="0" xfId="3" applyNumberFormat="1" applyFont="1"/>
    <xf numFmtId="166" fontId="36" fillId="0" borderId="0" xfId="0" applyNumberFormat="1" applyFont="1"/>
    <xf numFmtId="166" fontId="53" fillId="0" borderId="0" xfId="3" applyNumberFormat="1" applyFont="1" applyAlignment="1">
      <alignment wrapText="1"/>
    </xf>
    <xf numFmtId="164" fontId="53" fillId="0" borderId="0" xfId="3" applyNumberFormat="1" applyFont="1"/>
    <xf numFmtId="167" fontId="53" fillId="0" borderId="0" xfId="3" applyNumberFormat="1" applyFont="1"/>
    <xf numFmtId="2" fontId="53" fillId="0" borderId="0" xfId="3" applyNumberFormat="1" applyFont="1" applyFill="1" applyAlignment="1">
      <alignment wrapText="1"/>
    </xf>
    <xf numFmtId="0" fontId="11" fillId="3" borderId="0" xfId="0" applyFont="1" applyFill="1" applyAlignment="1">
      <alignment horizontal="left"/>
    </xf>
    <xf numFmtId="0" fontId="1" fillId="0" borderId="0" xfId="596" applyFont="1"/>
    <xf numFmtId="14" fontId="42" fillId="0" borderId="0" xfId="596" applyNumberFormat="1" applyFont="1" applyFill="1"/>
    <xf numFmtId="0" fontId="1" fillId="0" borderId="0" xfId="596" applyFont="1" applyAlignment="1">
      <alignment wrapText="1"/>
    </xf>
    <xf numFmtId="0" fontId="19" fillId="0" borderId="0" xfId="596" applyFont="1" applyAlignment="1">
      <alignment wrapText="1"/>
    </xf>
    <xf numFmtId="0" fontId="19" fillId="0" borderId="0" xfId="0" applyFont="1" applyAlignment="1">
      <alignment wrapText="1"/>
    </xf>
    <xf numFmtId="49" fontId="1" fillId="0" borderId="0" xfId="596" applyNumberFormat="1" applyFont="1" applyAlignment="1">
      <alignment wrapText="1"/>
    </xf>
    <xf numFmtId="0" fontId="0" fillId="0" borderId="0" xfId="596" applyFont="1" applyAlignment="1">
      <alignment wrapText="1"/>
    </xf>
    <xf numFmtId="0" fontId="54" fillId="3" borderId="7" xfId="0" applyFont="1" applyFill="1" applyBorder="1" applyAlignment="1">
      <alignment horizontal="left"/>
    </xf>
    <xf numFmtId="164" fontId="1" fillId="9" borderId="7" xfId="0" applyNumberFormat="1" applyFont="1" applyFill="1" applyBorder="1"/>
    <xf numFmtId="164" fontId="55" fillId="3" borderId="7" xfId="0" applyNumberFormat="1" applyFont="1" applyFill="1" applyBorder="1"/>
    <xf numFmtId="0" fontId="1" fillId="0" borderId="7" xfId="596" applyFont="1" applyBorder="1"/>
    <xf numFmtId="0" fontId="1" fillId="9" borderId="7" xfId="596" applyFont="1" applyFill="1" applyBorder="1"/>
    <xf numFmtId="0" fontId="0" fillId="0" borderId="7" xfId="596" applyFont="1" applyBorder="1"/>
    <xf numFmtId="164" fontId="43" fillId="9" borderId="7" xfId="0" applyNumberFormat="1" applyFont="1" applyFill="1" applyBorder="1"/>
    <xf numFmtId="0" fontId="55" fillId="3" borderId="7" xfId="0" applyFont="1" applyFill="1" applyBorder="1"/>
    <xf numFmtId="0" fontId="55" fillId="3" borderId="7" xfId="596" applyFont="1" applyFill="1" applyBorder="1"/>
    <xf numFmtId="0" fontId="40" fillId="0" borderId="0" xfId="596" applyFont="1"/>
    <xf numFmtId="0" fontId="1" fillId="9" borderId="7" xfId="0" applyFont="1" applyFill="1" applyBorder="1"/>
    <xf numFmtId="0" fontId="1" fillId="6" borderId="0" xfId="596" applyFont="1" applyFill="1"/>
    <xf numFmtId="0" fontId="56" fillId="6" borderId="0" xfId="596" applyFont="1" applyFill="1"/>
    <xf numFmtId="0" fontId="1" fillId="6" borderId="0" xfId="596" applyFont="1" applyFill="1" applyAlignment="1">
      <alignment wrapText="1"/>
    </xf>
    <xf numFmtId="14" fontId="42" fillId="0" borderId="0" xfId="596" applyNumberFormat="1" applyFont="1" applyAlignment="1">
      <alignment horizontal="right"/>
    </xf>
    <xf numFmtId="14" fontId="1" fillId="9" borderId="0" xfId="596" applyNumberFormat="1" applyFont="1" applyFill="1"/>
    <xf numFmtId="0" fontId="1" fillId="9" borderId="0" xfId="596" applyFont="1" applyFill="1"/>
    <xf numFmtId="0" fontId="1" fillId="0" borderId="0" xfId="596" applyFont="1" applyFill="1" applyAlignment="1">
      <alignment horizontal="right"/>
    </xf>
    <xf numFmtId="0" fontId="1" fillId="0" borderId="0" xfId="596" applyFont="1" applyFill="1"/>
    <xf numFmtId="0" fontId="1" fillId="0" borderId="0" xfId="596" applyFont="1" applyAlignment="1">
      <alignment horizontal="left"/>
    </xf>
    <xf numFmtId="0" fontId="1" fillId="0" borderId="0" xfId="596" applyFont="1" applyBorder="1" applyAlignment="1">
      <alignment horizontal="left" vertical="center"/>
    </xf>
    <xf numFmtId="14" fontId="1" fillId="0" borderId="0" xfId="596" applyNumberFormat="1" applyFont="1"/>
    <xf numFmtId="0" fontId="1" fillId="9" borderId="0" xfId="596" applyFont="1" applyFill="1" applyAlignment="1">
      <alignment horizontal="left"/>
    </xf>
    <xf numFmtId="0" fontId="1" fillId="0" borderId="0" xfId="596" applyFont="1" applyAlignment="1">
      <alignment horizontal="right"/>
    </xf>
    <xf numFmtId="0" fontId="1" fillId="0" borderId="0" xfId="596" applyNumberFormat="1" applyFont="1" applyAlignment="1">
      <alignment wrapText="1"/>
    </xf>
    <xf numFmtId="165" fontId="1" fillId="9" borderId="7" xfId="596" applyNumberFormat="1" applyFont="1" applyFill="1" applyBorder="1"/>
    <xf numFmtId="0" fontId="1" fillId="9" borderId="7" xfId="596" applyNumberFormat="1" applyFont="1" applyFill="1" applyBorder="1"/>
    <xf numFmtId="0" fontId="1" fillId="9" borderId="7" xfId="596" applyFont="1" applyFill="1" applyBorder="1" applyAlignment="1">
      <alignment wrapText="1"/>
    </xf>
    <xf numFmtId="165" fontId="1" fillId="3" borderId="7" xfId="0" applyNumberFormat="1" applyFont="1" applyFill="1" applyBorder="1"/>
    <xf numFmtId="0" fontId="1" fillId="3" borderId="7" xfId="0" applyFont="1" applyFill="1" applyBorder="1"/>
    <xf numFmtId="0" fontId="40" fillId="9" borderId="7" xfId="596" applyFont="1" applyFill="1" applyBorder="1"/>
    <xf numFmtId="0" fontId="40" fillId="0" borderId="0" xfId="596" applyFont="1" applyFill="1"/>
    <xf numFmtId="0" fontId="54" fillId="0" borderId="0" xfId="0" applyFont="1" applyAlignment="1">
      <alignment horizontal="left"/>
    </xf>
    <xf numFmtId="165" fontId="1" fillId="0" borderId="0" xfId="596" applyNumberFormat="1" applyFont="1"/>
    <xf numFmtId="0" fontId="1" fillId="0" borderId="0" xfId="596" applyNumberFormat="1" applyFont="1"/>
    <xf numFmtId="18" fontId="1" fillId="0" borderId="0" xfId="596" applyNumberFormat="1" applyFont="1" applyFill="1"/>
    <xf numFmtId="0" fontId="1" fillId="9" borderId="0" xfId="596" applyFont="1" applyFill="1" applyBorder="1" applyAlignment="1">
      <alignment horizontal="left"/>
    </xf>
    <xf numFmtId="0" fontId="1" fillId="0" borderId="0" xfId="596" applyFont="1" applyBorder="1"/>
    <xf numFmtId="0" fontId="1" fillId="0" borderId="0" xfId="596" applyFont="1" applyAlignment="1">
      <alignment horizontal="center"/>
    </xf>
    <xf numFmtId="0" fontId="1" fillId="0" borderId="0" xfId="596" applyFont="1" applyFill="1" applyBorder="1"/>
    <xf numFmtId="0" fontId="55" fillId="0" borderId="0" xfId="0" applyFont="1"/>
    <xf numFmtId="0" fontId="1" fillId="0" borderId="0" xfId="0" applyFont="1" applyFill="1"/>
    <xf numFmtId="0" fontId="55" fillId="0" borderId="0" xfId="596" applyFont="1"/>
    <xf numFmtId="0" fontId="1" fillId="0" borderId="0" xfId="596" applyFont="1" applyFill="1" applyAlignment="1">
      <alignment wrapText="1"/>
    </xf>
    <xf numFmtId="0" fontId="54" fillId="3" borderId="0" xfId="0" applyFont="1" applyFill="1" applyAlignment="1">
      <alignment horizontal="left"/>
    </xf>
    <xf numFmtId="166" fontId="1" fillId="9" borderId="0" xfId="596" applyNumberFormat="1" applyFont="1" applyFill="1"/>
    <xf numFmtId="166" fontId="1" fillId="9" borderId="0" xfId="0" applyNumberFormat="1" applyFont="1" applyFill="1"/>
    <xf numFmtId="166" fontId="55" fillId="3" borderId="0" xfId="596" applyNumberFormat="1" applyFont="1" applyFill="1" applyAlignment="1">
      <alignment wrapText="1"/>
    </xf>
    <xf numFmtId="2" fontId="55" fillId="3" borderId="0" xfId="596" applyNumberFormat="1" applyFont="1" applyFill="1" applyAlignment="1">
      <alignment wrapText="1"/>
    </xf>
    <xf numFmtId="0" fontId="1" fillId="3" borderId="0" xfId="596" applyFont="1" applyFill="1" applyAlignment="1">
      <alignment wrapText="1"/>
    </xf>
    <xf numFmtId="164" fontId="1" fillId="9" borderId="0" xfId="596" applyNumberFormat="1" applyFont="1" applyFill="1"/>
    <xf numFmtId="164" fontId="55" fillId="3" borderId="0" xfId="596" applyNumberFormat="1" applyFont="1" applyFill="1"/>
    <xf numFmtId="164" fontId="1" fillId="0" borderId="0" xfId="596" applyNumberFormat="1" applyFont="1"/>
    <xf numFmtId="167" fontId="55" fillId="3" borderId="0" xfId="596" applyNumberFormat="1" applyFont="1" applyFill="1"/>
    <xf numFmtId="167" fontId="1" fillId="0" borderId="0" xfId="596" applyNumberFormat="1" applyFont="1"/>
    <xf numFmtId="0" fontId="19" fillId="9" borderId="0" xfId="0" applyFont="1" applyFill="1"/>
    <xf numFmtId="166" fontId="1" fillId="0" borderId="0" xfId="596" applyNumberFormat="1" applyFont="1"/>
    <xf numFmtId="166" fontId="1" fillId="0" borderId="0" xfId="0" applyNumberFormat="1" applyFont="1"/>
    <xf numFmtId="166" fontId="55" fillId="0" borderId="0" xfId="596" applyNumberFormat="1" applyFont="1" applyAlignment="1">
      <alignment wrapText="1"/>
    </xf>
    <xf numFmtId="164" fontId="55" fillId="0" borderId="0" xfId="596" applyNumberFormat="1" applyFont="1"/>
    <xf numFmtId="167" fontId="55" fillId="0" borderId="0" xfId="596" applyNumberFormat="1" applyFont="1"/>
    <xf numFmtId="0" fontId="42" fillId="0" borderId="0" xfId="596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9" borderId="0" xfId="0" applyFont="1" applyFill="1" applyBorder="1" applyAlignment="1">
      <alignment horizontal="left"/>
    </xf>
    <xf numFmtId="0" fontId="1" fillId="0" borderId="0" xfId="596" applyFont="1" applyBorder="1" applyAlignment="1">
      <alignment horizontal="left"/>
    </xf>
    <xf numFmtId="164" fontId="43" fillId="9" borderId="0" xfId="0" applyNumberFormat="1" applyFont="1" applyFill="1"/>
    <xf numFmtId="164" fontId="1" fillId="9" borderId="0" xfId="0" applyNumberFormat="1" applyFont="1" applyFill="1"/>
    <xf numFmtId="2" fontId="55" fillId="0" borderId="0" xfId="596" applyNumberFormat="1" applyFont="1" applyFill="1" applyAlignment="1">
      <alignment wrapText="1"/>
    </xf>
    <xf numFmtId="0" fontId="44" fillId="6" borderId="0" xfId="0" applyFont="1" applyFill="1" applyAlignment="1">
      <alignment horizontal="left"/>
    </xf>
    <xf numFmtId="164" fontId="56" fillId="6" borderId="0" xfId="596" applyNumberFormat="1" applyFont="1" applyFill="1"/>
    <xf numFmtId="0" fontId="42" fillId="6" borderId="0" xfId="596" applyFont="1" applyFill="1"/>
    <xf numFmtId="0" fontId="44" fillId="0" borderId="0" xfId="0" applyFont="1" applyFill="1" applyAlignment="1">
      <alignment horizontal="left"/>
    </xf>
    <xf numFmtId="164" fontId="41" fillId="0" borderId="0" xfId="596" applyNumberFormat="1" applyFont="1" applyFill="1"/>
    <xf numFmtId="0" fontId="42" fillId="0" borderId="0" xfId="596" applyFont="1" applyFill="1"/>
    <xf numFmtId="0" fontId="57" fillId="0" borderId="0" xfId="596" applyFont="1" applyFill="1"/>
    <xf numFmtId="0" fontId="57" fillId="0" borderId="0" xfId="596" applyFont="1"/>
    <xf numFmtId="0" fontId="57" fillId="0" borderId="0" xfId="596" applyFont="1" applyAlignment="1">
      <alignment wrapText="1"/>
    </xf>
    <xf numFmtId="0" fontId="57" fillId="0" borderId="0" xfId="596" applyFont="1" applyAlignment="1">
      <alignment horizontal="left"/>
    </xf>
    <xf numFmtId="0" fontId="57" fillId="0" borderId="0" xfId="596" applyFont="1" applyBorder="1" applyAlignment="1">
      <alignment horizontal="left" vertical="center"/>
    </xf>
    <xf numFmtId="0" fontId="0" fillId="0" borderId="0" xfId="596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44" fillId="0" borderId="0" xfId="596" applyNumberFormat="1" applyFont="1" applyFill="1" applyAlignment="1" applyProtection="1">
      <alignment horizontal="right"/>
      <protection locked="0"/>
    </xf>
    <xf numFmtId="0" fontId="44" fillId="9" borderId="0" xfId="596" applyFont="1" applyFill="1" applyAlignment="1" applyProtection="1">
      <alignment horizontal="left"/>
      <protection locked="0"/>
    </xf>
    <xf numFmtId="0" fontId="44" fillId="0" borderId="0" xfId="596" applyFont="1" applyFill="1"/>
    <xf numFmtId="14" fontId="54" fillId="0" borderId="0" xfId="596" applyNumberFormat="1" applyFont="1" applyFill="1" applyAlignment="1">
      <alignment horizontal="right"/>
    </xf>
    <xf numFmtId="14" fontId="58" fillId="9" borderId="0" xfId="596" applyNumberFormat="1" applyFont="1" applyFill="1"/>
    <xf numFmtId="14" fontId="54" fillId="0" borderId="0" xfId="596" applyNumberFormat="1" applyFont="1" applyFill="1"/>
    <xf numFmtId="49" fontId="57" fillId="0" borderId="0" xfId="596" applyNumberFormat="1" applyFont="1" applyAlignment="1">
      <alignment wrapText="1"/>
    </xf>
    <xf numFmtId="0" fontId="57" fillId="0" borderId="0" xfId="0" applyFont="1" applyAlignment="1">
      <alignment wrapText="1"/>
    </xf>
    <xf numFmtId="0" fontId="43" fillId="9" borderId="0" xfId="0" applyNumberFormat="1" applyFont="1" applyFill="1"/>
    <xf numFmtId="164" fontId="59" fillId="3" borderId="0" xfId="0" applyNumberFormat="1" applyFont="1" applyFill="1"/>
    <xf numFmtId="0" fontId="43" fillId="9" borderId="0" xfId="596" applyNumberFormat="1" applyFont="1" applyFill="1"/>
    <xf numFmtId="0" fontId="57" fillId="3" borderId="0" xfId="596" applyFont="1" applyFill="1"/>
    <xf numFmtId="0" fontId="57" fillId="0" borderId="0" xfId="596" applyFont="1" applyBorder="1"/>
    <xf numFmtId="0" fontId="54" fillId="0" borderId="0" xfId="596" applyFont="1"/>
    <xf numFmtId="0" fontId="57" fillId="0" borderId="0" xfId="596" applyFont="1" applyBorder="1" applyAlignment="1">
      <alignment horizontal="left"/>
    </xf>
    <xf numFmtId="0" fontId="57" fillId="0" borderId="0" xfId="0" applyFont="1"/>
    <xf numFmtId="20" fontId="0" fillId="0" borderId="0" xfId="0" applyNumberFormat="1"/>
    <xf numFmtId="0" fontId="0" fillId="0" borderId="0" xfId="0" quotePrefix="1"/>
    <xf numFmtId="0" fontId="10" fillId="3" borderId="7" xfId="0" applyFont="1" applyFill="1" applyBorder="1"/>
    <xf numFmtId="0" fontId="10" fillId="9" borderId="20" xfId="0" applyFont="1" applyFill="1" applyBorder="1" applyAlignment="1">
      <alignment horizontal="left"/>
    </xf>
    <xf numFmtId="0" fontId="10" fillId="9" borderId="21" xfId="0" applyFont="1" applyFill="1" applyBorder="1" applyAlignment="1">
      <alignment horizontal="left"/>
    </xf>
    <xf numFmtId="0" fontId="10" fillId="9" borderId="11" xfId="0" applyFont="1" applyFill="1" applyBorder="1" applyAlignment="1">
      <alignment horizontal="left"/>
    </xf>
    <xf numFmtId="10" fontId="10" fillId="3" borderId="7" xfId="0" applyNumberFormat="1" applyFont="1" applyFill="1" applyBorder="1"/>
    <xf numFmtId="168" fontId="0" fillId="0" borderId="0" xfId="0" applyNumberFormat="1"/>
    <xf numFmtId="0" fontId="3" fillId="0" borderId="7" xfId="3" applyFont="1" applyFill="1" applyBorder="1" applyAlignment="1">
      <alignment horizontal="center"/>
    </xf>
    <xf numFmtId="0" fontId="31" fillId="8" borderId="7" xfId="3" applyFont="1" applyFill="1" applyBorder="1" applyAlignment="1">
      <alignment horizontal="center"/>
    </xf>
    <xf numFmtId="0" fontId="3" fillId="0" borderId="7" xfId="3" applyFont="1" applyBorder="1" applyAlignment="1">
      <alignment horizontal="center"/>
    </xf>
    <xf numFmtId="20" fontId="10" fillId="3" borderId="0" xfId="0" applyNumberFormat="1" applyFont="1" applyFill="1"/>
    <xf numFmtId="0" fontId="10" fillId="3" borderId="20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9" borderId="20" xfId="0" applyFont="1" applyFill="1" applyBorder="1" applyAlignment="1">
      <alignment horizontal="left"/>
    </xf>
    <xf numFmtId="0" fontId="10" fillId="9" borderId="21" xfId="0" applyFont="1" applyFill="1" applyBorder="1" applyAlignment="1">
      <alignment horizontal="left"/>
    </xf>
    <xf numFmtId="0" fontId="10" fillId="9" borderId="11" xfId="0" applyFont="1" applyFill="1" applyBorder="1" applyAlignment="1">
      <alignment horizontal="left"/>
    </xf>
    <xf numFmtId="169" fontId="10" fillId="9" borderId="20" xfId="0" applyNumberFormat="1" applyFont="1" applyFill="1" applyBorder="1" applyAlignment="1">
      <alignment horizontal="left"/>
    </xf>
    <xf numFmtId="169" fontId="10" fillId="9" borderId="21" xfId="0" applyNumberFormat="1" applyFont="1" applyFill="1" applyBorder="1" applyAlignment="1">
      <alignment horizontal="left"/>
    </xf>
    <xf numFmtId="169" fontId="10" fillId="9" borderId="11" xfId="0" applyNumberFormat="1" applyFont="1" applyFill="1" applyBorder="1" applyAlignment="1">
      <alignment horizontal="left"/>
    </xf>
    <xf numFmtId="14" fontId="10" fillId="3" borderId="20" xfId="0" applyNumberFormat="1" applyFont="1" applyFill="1" applyBorder="1" applyAlignment="1">
      <alignment horizontal="left"/>
    </xf>
    <xf numFmtId="0" fontId="25" fillId="0" borderId="0" xfId="3" applyFont="1" applyAlignment="1">
      <alignment wrapText="1"/>
    </xf>
    <xf numFmtId="0" fontId="13" fillId="0" borderId="0" xfId="3" applyAlignment="1">
      <alignment wrapText="1"/>
    </xf>
  </cellXfs>
  <cellStyles count="647">
    <cellStyle name="Bad 2" xfId="189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Good 2" xfId="19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Normal" xfId="0" builtinId="0"/>
    <cellStyle name="Normal 2" xfId="3"/>
    <cellStyle name="Normal 2 2" xfId="4"/>
    <cellStyle name="Normal 2 3" xfId="596"/>
    <cellStyle name="Normal 3" xfId="192"/>
    <cellStyle name="Normal 4" xfId="193"/>
    <cellStyle name="Percent 2" xfId="19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2143125</xdr:colOff>
          <xdr:row>10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Prepare for LIMS Upload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23" sqref="A23"/>
    </sheetView>
  </sheetViews>
  <sheetFormatPr defaultColWidth="11" defaultRowHeight="15.75"/>
  <cols>
    <col min="4" max="4" width="14.125" bestFit="1" customWidth="1"/>
    <col min="5" max="5" width="12.125" bestFit="1" customWidth="1"/>
    <col min="6" max="6" width="13" bestFit="1" customWidth="1"/>
    <col min="7" max="7" width="17.375" bestFit="1" customWidth="1"/>
  </cols>
  <sheetData>
    <row r="1" spans="1:1" s="49" customFormat="1"/>
    <row r="2" spans="1:1" s="49" customFormat="1">
      <c r="A2" s="49" t="s">
        <v>419</v>
      </c>
    </row>
    <row r="3" spans="1:1" s="49" customFormat="1">
      <c r="A3" s="49" t="s">
        <v>420</v>
      </c>
    </row>
    <row r="4" spans="1:1" s="49" customFormat="1"/>
    <row r="5" spans="1:1" s="49" customFormat="1"/>
    <row r="6" spans="1:1" s="49" customFormat="1"/>
    <row r="7" spans="1:1" s="49" customFormat="1">
      <c r="A7" s="49" t="s">
        <v>418</v>
      </c>
    </row>
    <row r="8" spans="1:1" s="49" customFormat="1">
      <c r="A8" s="49" t="s">
        <v>417</v>
      </c>
    </row>
    <row r="9" spans="1:1" s="49" customFormat="1">
      <c r="A9" s="49" t="s">
        <v>416</v>
      </c>
    </row>
    <row r="10" spans="1:1" s="49" customFormat="1">
      <c r="A10" s="49" t="s">
        <v>415</v>
      </c>
    </row>
    <row r="11" spans="1:1" s="49" customFormat="1">
      <c r="A11" s="49" t="s">
        <v>414</v>
      </c>
    </row>
    <row r="12" spans="1:1" s="49" customFormat="1">
      <c r="A12" s="49" t="s">
        <v>413</v>
      </c>
    </row>
    <row r="13" spans="1:1" s="49" customFormat="1">
      <c r="A13" s="49" t="s">
        <v>412</v>
      </c>
    </row>
    <row r="14" spans="1:1" s="49" customFormat="1">
      <c r="A14" s="49" t="s">
        <v>411</v>
      </c>
    </row>
    <row r="15" spans="1:1" s="49" customFormat="1">
      <c r="A15" s="49" t="s">
        <v>410</v>
      </c>
    </row>
    <row r="16" spans="1:1" s="49" customFormat="1">
      <c r="A16" s="49" t="s">
        <v>409</v>
      </c>
    </row>
    <row r="17" spans="1:8" s="49" customFormat="1"/>
    <row r="18" spans="1:8" s="49" customFormat="1">
      <c r="A18" s="49" t="s">
        <v>421</v>
      </c>
    </row>
    <row r="19" spans="1:8" s="49" customFormat="1"/>
    <row r="22" spans="1:8">
      <c r="A22" t="s">
        <v>408</v>
      </c>
      <c r="B22" t="s">
        <v>407</v>
      </c>
      <c r="C22" t="s">
        <v>406</v>
      </c>
      <c r="D22" t="s">
        <v>405</v>
      </c>
      <c r="E22" t="s">
        <v>404</v>
      </c>
      <c r="F22" t="s">
        <v>403</v>
      </c>
      <c r="G22" t="s">
        <v>402</v>
      </c>
      <c r="H22" t="s">
        <v>401</v>
      </c>
    </row>
    <row r="23" spans="1:8">
      <c r="A23">
        <v>106</v>
      </c>
      <c r="C23" s="259">
        <v>43088</v>
      </c>
      <c r="D23" s="259">
        <v>43160</v>
      </c>
      <c r="E23">
        <v>720219</v>
      </c>
      <c r="F23" s="253" t="s">
        <v>400</v>
      </c>
      <c r="G23" s="252" t="s">
        <v>399</v>
      </c>
      <c r="H23" t="s">
        <v>398</v>
      </c>
    </row>
    <row r="24" spans="1:8">
      <c r="A24">
        <v>107</v>
      </c>
      <c r="C24" s="259">
        <v>43088</v>
      </c>
      <c r="D24" s="259">
        <v>43160</v>
      </c>
      <c r="E24">
        <v>720219</v>
      </c>
      <c r="F24" s="253" t="s">
        <v>400</v>
      </c>
      <c r="G24" s="252" t="s">
        <v>399</v>
      </c>
      <c r="H24" t="s">
        <v>398</v>
      </c>
    </row>
    <row r="25" spans="1:8">
      <c r="C25" s="259"/>
      <c r="D25" s="259"/>
    </row>
    <row r="26" spans="1:8">
      <c r="C26" s="259"/>
      <c r="D26" s="259"/>
    </row>
    <row r="27" spans="1:8">
      <c r="A27" t="s">
        <v>397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2"/>
  <sheetViews>
    <sheetView workbookViewId="0">
      <selection activeCell="B3" sqref="B3:E3"/>
    </sheetView>
  </sheetViews>
  <sheetFormatPr defaultColWidth="10.875" defaultRowHeight="18.75"/>
  <cols>
    <col min="1" max="1" width="47.125" style="4" bestFit="1" customWidth="1"/>
    <col min="2" max="7" width="15.875" style="2" customWidth="1"/>
    <col min="8" max="16384" width="10.875" style="2"/>
  </cols>
  <sheetData>
    <row r="1" spans="1:6">
      <c r="A1" s="4" t="s">
        <v>433</v>
      </c>
    </row>
    <row r="2" spans="1:6">
      <c r="A2" s="5" t="s">
        <v>281</v>
      </c>
    </row>
    <row r="3" spans="1:6">
      <c r="A3" s="4" t="s">
        <v>283</v>
      </c>
      <c r="B3" s="267" t="s">
        <v>340</v>
      </c>
      <c r="C3" s="268"/>
      <c r="D3" s="268"/>
      <c r="E3" s="269"/>
    </row>
    <row r="4" spans="1:6">
      <c r="A4" s="4" t="s">
        <v>290</v>
      </c>
      <c r="B4" s="267"/>
      <c r="C4" s="268"/>
      <c r="D4" s="268"/>
      <c r="E4" s="269"/>
    </row>
    <row r="5" spans="1:6">
      <c r="A5" s="6" t="s">
        <v>282</v>
      </c>
      <c r="B5" s="270"/>
      <c r="C5" s="271"/>
      <c r="D5" s="271"/>
      <c r="E5" s="272"/>
    </row>
    <row r="6" spans="1:6">
      <c r="A6" s="51"/>
    </row>
    <row r="7" spans="1:6">
      <c r="A7" s="65" t="s">
        <v>284</v>
      </c>
    </row>
    <row r="8" spans="1:6">
      <c r="A8" s="51" t="s">
        <v>285</v>
      </c>
      <c r="B8" s="267" t="s">
        <v>314</v>
      </c>
      <c r="C8" s="268"/>
      <c r="D8" s="268"/>
      <c r="E8" s="269"/>
      <c r="F8" s="2" t="s">
        <v>315</v>
      </c>
    </row>
    <row r="9" spans="1:6">
      <c r="A9" s="52" t="s">
        <v>286</v>
      </c>
      <c r="B9" s="273" t="str">
        <f>TEXT(implantation!D23,"ddmmmyy")</f>
        <v>01Mar18</v>
      </c>
      <c r="C9" s="265"/>
      <c r="D9" s="265"/>
      <c r="E9" s="266"/>
    </row>
    <row r="10" spans="1:6">
      <c r="A10" s="52" t="s">
        <v>291</v>
      </c>
      <c r="B10" s="254">
        <f>IF(implantation!A23="","",implantation!A23)</f>
        <v>106</v>
      </c>
      <c r="C10" s="254">
        <f>IF(implantation!A24="","",implantation!A24)</f>
        <v>107</v>
      </c>
      <c r="D10" s="254" t="str">
        <f>IF(implantation!A25="","",implantation!A25)</f>
        <v/>
      </c>
      <c r="E10" s="254" t="str">
        <f>IF(implantation!A26="","",implantation!A26)</f>
        <v/>
      </c>
    </row>
    <row r="11" spans="1:6">
      <c r="A11" s="51" t="s">
        <v>289</v>
      </c>
      <c r="B11" s="264" t="str">
        <f>implantation!F23</f>
        <v>Dylan</v>
      </c>
      <c r="C11" s="265"/>
      <c r="D11" s="265"/>
      <c r="E11" s="266"/>
    </row>
    <row r="12" spans="1:6">
      <c r="A12" s="51"/>
    </row>
    <row r="13" spans="1:6">
      <c r="A13" s="51" t="s">
        <v>312</v>
      </c>
      <c r="B13" s="264" t="str">
        <f>CONCATENATE(B3,B8)</f>
        <v>UKxxxGx</v>
      </c>
      <c r="C13" s="265"/>
      <c r="D13" s="265"/>
      <c r="E13" s="266"/>
    </row>
    <row r="14" spans="1:6">
      <c r="A14" s="51"/>
    </row>
    <row r="15" spans="1:6">
      <c r="A15" s="51"/>
    </row>
    <row r="16" spans="1:6">
      <c r="A16" s="51" t="s">
        <v>287</v>
      </c>
      <c r="B16" s="267" t="s">
        <v>30</v>
      </c>
      <c r="C16" s="268"/>
      <c r="D16" s="268"/>
      <c r="E16" s="269"/>
    </row>
    <row r="17" spans="1:8">
      <c r="A17" s="51" t="s">
        <v>425</v>
      </c>
      <c r="B17" s="255"/>
      <c r="C17" s="256"/>
      <c r="D17" s="256"/>
      <c r="E17" s="257"/>
    </row>
    <row r="18" spans="1:8">
      <c r="A18" s="51" t="s">
        <v>288</v>
      </c>
      <c r="B18" s="270" t="s">
        <v>313</v>
      </c>
      <c r="C18" s="271"/>
      <c r="D18" s="271"/>
      <c r="E18" s="272"/>
    </row>
    <row r="19" spans="1:8" s="1" customFormat="1" ht="37.5">
      <c r="A19" s="66"/>
      <c r="B19" s="1" t="s">
        <v>294</v>
      </c>
      <c r="C19" s="1" t="s">
        <v>295</v>
      </c>
      <c r="E19" s="1" t="s">
        <v>293</v>
      </c>
      <c r="F19" s="1" t="s">
        <v>296</v>
      </c>
      <c r="G19" s="1" t="s">
        <v>297</v>
      </c>
    </row>
    <row r="20" spans="1:8">
      <c r="A20" s="51" t="s">
        <v>289</v>
      </c>
      <c r="B20" s="50"/>
      <c r="C20" s="50"/>
      <c r="D20" s="50"/>
      <c r="E20" s="50"/>
      <c r="F20" s="50"/>
      <c r="G20" s="50"/>
    </row>
    <row r="22" spans="1:8">
      <c r="A22" s="4" t="s">
        <v>422</v>
      </c>
      <c r="B22" s="50">
        <f>B10</f>
        <v>106</v>
      </c>
    </row>
    <row r="23" spans="1:8">
      <c r="A23" s="4" t="s">
        <v>426</v>
      </c>
      <c r="B23" s="50"/>
    </row>
    <row r="24" spans="1:8">
      <c r="A24" s="51" t="s">
        <v>316</v>
      </c>
      <c r="B24" s="50"/>
      <c r="D24" s="2" t="s">
        <v>428</v>
      </c>
      <c r="E24" s="263">
        <f>(24-B$17)+B24</f>
        <v>24</v>
      </c>
    </row>
    <row r="25" spans="1:8">
      <c r="B25" s="2" t="s">
        <v>298</v>
      </c>
      <c r="C25" s="2" t="s">
        <v>299</v>
      </c>
      <c r="D25" s="2" t="s">
        <v>300</v>
      </c>
      <c r="F25" s="2" t="s">
        <v>423</v>
      </c>
      <c r="G25" s="2" t="s">
        <v>424</v>
      </c>
      <c r="H25" s="2" t="s">
        <v>427</v>
      </c>
    </row>
    <row r="26" spans="1:8">
      <c r="A26" s="4" t="s">
        <v>292</v>
      </c>
      <c r="B26" s="50"/>
      <c r="C26" s="50"/>
      <c r="D26" s="50"/>
      <c r="F26" s="254">
        <f>C26-B26</f>
        <v>0</v>
      </c>
      <c r="G26" s="67">
        <f>C26-D26</f>
        <v>0</v>
      </c>
      <c r="H26" s="258" t="e">
        <f>G26/F26</f>
        <v>#DIV/0!</v>
      </c>
    </row>
    <row r="28" spans="1:8" ht="37.5">
      <c r="A28" s="4" t="s">
        <v>301</v>
      </c>
      <c r="B28" s="2" t="s">
        <v>308</v>
      </c>
      <c r="C28" s="2" t="s">
        <v>307</v>
      </c>
      <c r="D28" s="2" t="s">
        <v>309</v>
      </c>
      <c r="E28" s="1" t="s">
        <v>311</v>
      </c>
      <c r="F28" s="2" t="s">
        <v>430</v>
      </c>
      <c r="G28" s="2" t="s">
        <v>431</v>
      </c>
    </row>
    <row r="29" spans="1:8">
      <c r="A29" s="4" t="s">
        <v>310</v>
      </c>
      <c r="B29" s="70"/>
      <c r="C29" s="70" t="s">
        <v>429</v>
      </c>
      <c r="D29" s="70" t="s">
        <v>429</v>
      </c>
      <c r="E29" s="70" t="str">
        <f t="shared" ref="E29:F41" si="0">IF($B29="-","-","")</f>
        <v/>
      </c>
      <c r="F29" s="70" t="s">
        <v>429</v>
      </c>
    </row>
    <row r="30" spans="1:8">
      <c r="A30" s="4" t="s">
        <v>302</v>
      </c>
      <c r="B30" s="70"/>
      <c r="C30" s="70" t="str">
        <f>IF($B30="-","-","")</f>
        <v/>
      </c>
      <c r="D30" s="70" t="str">
        <f t="shared" ref="D30:D33" si="1">IF($B30="-","-","")</f>
        <v/>
      </c>
      <c r="E30" s="70" t="str">
        <f t="shared" si="0"/>
        <v/>
      </c>
      <c r="F30" s="70" t="str">
        <f t="shared" si="0"/>
        <v/>
      </c>
    </row>
    <row r="31" spans="1:8">
      <c r="A31" s="4" t="s">
        <v>303</v>
      </c>
      <c r="B31" s="70"/>
      <c r="C31" s="70" t="str">
        <f t="shared" ref="C31:C33" si="2">IF($B31="-","-","")</f>
        <v/>
      </c>
      <c r="D31" s="70" t="str">
        <f t="shared" si="1"/>
        <v/>
      </c>
      <c r="E31" s="70" t="str">
        <f t="shared" si="0"/>
        <v/>
      </c>
      <c r="F31" s="70" t="str">
        <f t="shared" si="0"/>
        <v/>
      </c>
    </row>
    <row r="32" spans="1:8">
      <c r="A32" s="4" t="s">
        <v>304</v>
      </c>
      <c r="B32" s="70"/>
      <c r="C32" s="70" t="str">
        <f t="shared" si="2"/>
        <v/>
      </c>
      <c r="D32" s="70" t="str">
        <f t="shared" si="1"/>
        <v/>
      </c>
      <c r="E32" s="70" t="str">
        <f t="shared" si="0"/>
        <v/>
      </c>
      <c r="F32" s="70" t="str">
        <f t="shared" si="0"/>
        <v/>
      </c>
    </row>
    <row r="33" spans="1:8">
      <c r="A33" s="4" t="s">
        <v>305</v>
      </c>
      <c r="B33" s="70"/>
      <c r="C33" s="70" t="str">
        <f t="shared" si="2"/>
        <v/>
      </c>
      <c r="D33" s="70" t="str">
        <f t="shared" si="1"/>
        <v/>
      </c>
      <c r="E33" s="70" t="str">
        <f t="shared" si="0"/>
        <v/>
      </c>
      <c r="F33" s="70" t="str">
        <f t="shared" si="0"/>
        <v/>
      </c>
    </row>
    <row r="34" spans="1:8">
      <c r="A34" s="4" t="s">
        <v>263</v>
      </c>
      <c r="B34" s="70"/>
      <c r="C34" s="70" t="s">
        <v>429</v>
      </c>
      <c r="D34" s="70" t="s">
        <v>429</v>
      </c>
      <c r="E34" s="70" t="str">
        <f t="shared" si="0"/>
        <v/>
      </c>
      <c r="F34" s="70" t="s">
        <v>429</v>
      </c>
    </row>
    <row r="35" spans="1:8">
      <c r="A35" s="4" t="s">
        <v>264</v>
      </c>
      <c r="B35" s="70"/>
      <c r="C35" s="70" t="str">
        <f t="shared" ref="C35:C36" si="3">IF($B35="-","-","")</f>
        <v/>
      </c>
      <c r="D35" s="70" t="s">
        <v>429</v>
      </c>
      <c r="E35" s="70" t="str">
        <f t="shared" si="0"/>
        <v/>
      </c>
      <c r="F35" s="70" t="s">
        <v>429</v>
      </c>
    </row>
    <row r="36" spans="1:8">
      <c r="A36" s="4" t="s">
        <v>265</v>
      </c>
      <c r="B36" s="70"/>
      <c r="C36" s="70" t="str">
        <f t="shared" si="3"/>
        <v/>
      </c>
      <c r="D36" s="70" t="s">
        <v>429</v>
      </c>
      <c r="E36" s="70" t="str">
        <f t="shared" si="0"/>
        <v/>
      </c>
      <c r="F36" s="70" t="s">
        <v>429</v>
      </c>
    </row>
    <row r="37" spans="1:8">
      <c r="A37" s="4" t="s">
        <v>266</v>
      </c>
      <c r="B37" s="70"/>
      <c r="C37" s="70" t="s">
        <v>429</v>
      </c>
      <c r="D37" s="70" t="s">
        <v>429</v>
      </c>
      <c r="E37" s="70" t="str">
        <f t="shared" si="0"/>
        <v/>
      </c>
      <c r="F37" s="70" t="s">
        <v>429</v>
      </c>
    </row>
    <row r="38" spans="1:8">
      <c r="A38" s="4" t="s">
        <v>267</v>
      </c>
      <c r="B38" s="70"/>
      <c r="C38" s="70" t="s">
        <v>429</v>
      </c>
      <c r="D38" s="70" t="s">
        <v>429</v>
      </c>
      <c r="E38" s="70" t="str">
        <f t="shared" si="0"/>
        <v/>
      </c>
      <c r="F38" s="70" t="s">
        <v>429</v>
      </c>
    </row>
    <row r="39" spans="1:8">
      <c r="A39" s="4" t="s">
        <v>268</v>
      </c>
      <c r="B39" s="70"/>
      <c r="C39" s="70" t="str">
        <f t="shared" ref="C39:C40" si="4">IF($B39="-","-","")</f>
        <v/>
      </c>
      <c r="D39" s="70" t="s">
        <v>429</v>
      </c>
      <c r="E39" s="70" t="str">
        <f t="shared" si="0"/>
        <v/>
      </c>
      <c r="F39" s="70" t="s">
        <v>429</v>
      </c>
    </row>
    <row r="40" spans="1:8">
      <c r="A40" s="4" t="s">
        <v>269</v>
      </c>
      <c r="B40" s="70"/>
      <c r="C40" s="70" t="str">
        <f t="shared" si="4"/>
        <v/>
      </c>
      <c r="D40" s="70" t="s">
        <v>429</v>
      </c>
      <c r="E40" s="70" t="str">
        <f t="shared" si="0"/>
        <v/>
      </c>
      <c r="F40" s="70" t="s">
        <v>429</v>
      </c>
    </row>
    <row r="41" spans="1:8">
      <c r="A41" s="4" t="s">
        <v>306</v>
      </c>
      <c r="B41" s="70"/>
      <c r="C41" s="70" t="str">
        <f>IF($B41="-","-","")</f>
        <v/>
      </c>
      <c r="D41" s="70" t="s">
        <v>429</v>
      </c>
      <c r="E41" s="70" t="str">
        <f t="shared" si="0"/>
        <v/>
      </c>
      <c r="F41" s="70" t="s">
        <v>429</v>
      </c>
    </row>
    <row r="43" spans="1:8">
      <c r="A43" s="4" t="s">
        <v>422</v>
      </c>
      <c r="B43" s="50">
        <f>C10</f>
        <v>107</v>
      </c>
    </row>
    <row r="44" spans="1:8">
      <c r="A44" s="4" t="s">
        <v>426</v>
      </c>
      <c r="B44" s="50"/>
    </row>
    <row r="45" spans="1:8">
      <c r="A45" s="51" t="s">
        <v>316</v>
      </c>
      <c r="B45" s="50"/>
      <c r="D45" s="2" t="s">
        <v>428</v>
      </c>
      <c r="E45" s="263">
        <f>(24-B$17)+B45</f>
        <v>24</v>
      </c>
    </row>
    <row r="46" spans="1:8">
      <c r="B46" s="2" t="s">
        <v>298</v>
      </c>
      <c r="C46" s="2" t="s">
        <v>299</v>
      </c>
      <c r="D46" s="2" t="s">
        <v>300</v>
      </c>
      <c r="F46" s="2" t="s">
        <v>423</v>
      </c>
      <c r="G46" s="2" t="s">
        <v>424</v>
      </c>
      <c r="H46" s="2" t="s">
        <v>427</v>
      </c>
    </row>
    <row r="47" spans="1:8">
      <c r="A47" s="4" t="s">
        <v>292</v>
      </c>
      <c r="B47" s="50"/>
      <c r="C47" s="50"/>
      <c r="D47" s="50"/>
      <c r="F47" s="254">
        <f>C47-B47</f>
        <v>0</v>
      </c>
      <c r="G47" s="67">
        <f>C47-D47</f>
        <v>0</v>
      </c>
      <c r="H47" s="258" t="e">
        <f>G47/F47</f>
        <v>#DIV/0!</v>
      </c>
    </row>
    <row r="49" spans="1:7" ht="37.5">
      <c r="A49" s="4" t="s">
        <v>301</v>
      </c>
      <c r="B49" s="2" t="s">
        <v>308</v>
      </c>
      <c r="C49" s="2" t="s">
        <v>307</v>
      </c>
      <c r="D49" s="2" t="s">
        <v>309</v>
      </c>
      <c r="E49" s="1" t="s">
        <v>311</v>
      </c>
      <c r="F49" s="2" t="s">
        <v>430</v>
      </c>
      <c r="G49" s="2" t="s">
        <v>431</v>
      </c>
    </row>
    <row r="50" spans="1:7">
      <c r="A50" s="4" t="s">
        <v>310</v>
      </c>
      <c r="B50" s="70"/>
      <c r="C50" s="70" t="s">
        <v>429</v>
      </c>
      <c r="D50" s="70" t="s">
        <v>429</v>
      </c>
      <c r="E50" s="70" t="str">
        <f t="shared" ref="E50:F62" si="5">IF($B50="-","-","")</f>
        <v/>
      </c>
      <c r="F50" s="70" t="s">
        <v>429</v>
      </c>
    </row>
    <row r="51" spans="1:7">
      <c r="A51" s="4" t="s">
        <v>302</v>
      </c>
      <c r="B51" s="70"/>
      <c r="C51" s="70" t="str">
        <f t="shared" ref="C51:D54" si="6">IF($B51="-","-","")</f>
        <v/>
      </c>
      <c r="D51" s="70" t="str">
        <f t="shared" si="6"/>
        <v/>
      </c>
      <c r="E51" s="70" t="str">
        <f t="shared" si="5"/>
        <v/>
      </c>
      <c r="F51" s="70" t="str">
        <f t="shared" si="5"/>
        <v/>
      </c>
    </row>
    <row r="52" spans="1:7">
      <c r="A52" s="4" t="s">
        <v>303</v>
      </c>
      <c r="B52" s="70"/>
      <c r="C52" s="70" t="str">
        <f t="shared" si="6"/>
        <v/>
      </c>
      <c r="D52" s="70" t="str">
        <f t="shared" si="6"/>
        <v/>
      </c>
      <c r="E52" s="70" t="str">
        <f t="shared" si="5"/>
        <v/>
      </c>
      <c r="F52" s="70" t="str">
        <f t="shared" si="5"/>
        <v/>
      </c>
    </row>
    <row r="53" spans="1:7">
      <c r="A53" s="4" t="s">
        <v>304</v>
      </c>
      <c r="B53" s="70"/>
      <c r="C53" s="70" t="str">
        <f t="shared" si="6"/>
        <v/>
      </c>
      <c r="D53" s="70" t="str">
        <f t="shared" si="6"/>
        <v/>
      </c>
      <c r="E53" s="70" t="str">
        <f t="shared" si="5"/>
        <v/>
      </c>
      <c r="F53" s="70" t="str">
        <f t="shared" si="5"/>
        <v/>
      </c>
    </row>
    <row r="54" spans="1:7">
      <c r="A54" s="4" t="s">
        <v>305</v>
      </c>
      <c r="B54" s="70"/>
      <c r="C54" s="70" t="str">
        <f t="shared" si="6"/>
        <v/>
      </c>
      <c r="D54" s="70" t="str">
        <f t="shared" si="6"/>
        <v/>
      </c>
      <c r="E54" s="70" t="str">
        <f t="shared" si="5"/>
        <v/>
      </c>
      <c r="F54" s="70" t="str">
        <f t="shared" si="5"/>
        <v/>
      </c>
    </row>
    <row r="55" spans="1:7">
      <c r="A55" s="4" t="s">
        <v>263</v>
      </c>
      <c r="B55" s="70"/>
      <c r="C55" s="70" t="s">
        <v>429</v>
      </c>
      <c r="D55" s="70" t="s">
        <v>429</v>
      </c>
      <c r="E55" s="70" t="str">
        <f t="shared" si="5"/>
        <v/>
      </c>
      <c r="F55" s="70" t="s">
        <v>429</v>
      </c>
    </row>
    <row r="56" spans="1:7">
      <c r="A56" s="4" t="s">
        <v>264</v>
      </c>
      <c r="B56" s="70"/>
      <c r="C56" s="70" t="str">
        <f t="shared" ref="C56:C57" si="7">IF($B56="-","-","")</f>
        <v/>
      </c>
      <c r="D56" s="70" t="s">
        <v>429</v>
      </c>
      <c r="E56" s="70" t="str">
        <f t="shared" si="5"/>
        <v/>
      </c>
      <c r="F56" s="70" t="s">
        <v>429</v>
      </c>
    </row>
    <row r="57" spans="1:7">
      <c r="A57" s="4" t="s">
        <v>265</v>
      </c>
      <c r="B57" s="70"/>
      <c r="C57" s="70" t="str">
        <f t="shared" si="7"/>
        <v/>
      </c>
      <c r="D57" s="70" t="s">
        <v>429</v>
      </c>
      <c r="E57" s="70" t="str">
        <f t="shared" si="5"/>
        <v/>
      </c>
      <c r="F57" s="70" t="s">
        <v>429</v>
      </c>
    </row>
    <row r="58" spans="1:7">
      <c r="A58" s="4" t="s">
        <v>266</v>
      </c>
      <c r="B58" s="70"/>
      <c r="C58" s="70" t="s">
        <v>429</v>
      </c>
      <c r="D58" s="70" t="s">
        <v>429</v>
      </c>
      <c r="E58" s="70" t="str">
        <f t="shared" si="5"/>
        <v/>
      </c>
      <c r="F58" s="70" t="s">
        <v>429</v>
      </c>
    </row>
    <row r="59" spans="1:7">
      <c r="A59" s="4" t="s">
        <v>267</v>
      </c>
      <c r="B59" s="70"/>
      <c r="C59" s="70" t="s">
        <v>429</v>
      </c>
      <c r="D59" s="70" t="s">
        <v>429</v>
      </c>
      <c r="E59" s="70" t="str">
        <f t="shared" si="5"/>
        <v/>
      </c>
      <c r="F59" s="70" t="s">
        <v>429</v>
      </c>
    </row>
    <row r="60" spans="1:7">
      <c r="A60" s="4" t="s">
        <v>268</v>
      </c>
      <c r="B60" s="70"/>
      <c r="C60" s="70" t="str">
        <f t="shared" ref="C60:C62" si="8">IF($B60="-","-","")</f>
        <v/>
      </c>
      <c r="D60" s="70" t="s">
        <v>429</v>
      </c>
      <c r="E60" s="70" t="str">
        <f t="shared" si="5"/>
        <v/>
      </c>
      <c r="F60" s="70" t="s">
        <v>429</v>
      </c>
    </row>
    <row r="61" spans="1:7">
      <c r="A61" s="4" t="s">
        <v>269</v>
      </c>
      <c r="B61" s="70"/>
      <c r="C61" s="70" t="str">
        <f t="shared" si="8"/>
        <v/>
      </c>
      <c r="D61" s="70" t="s">
        <v>429</v>
      </c>
      <c r="E61" s="70" t="str">
        <f t="shared" si="5"/>
        <v/>
      </c>
      <c r="F61" s="70" t="s">
        <v>429</v>
      </c>
    </row>
    <row r="62" spans="1:7">
      <c r="A62" s="4" t="s">
        <v>306</v>
      </c>
      <c r="B62" s="70"/>
      <c r="C62" s="70" t="str">
        <f t="shared" si="8"/>
        <v/>
      </c>
      <c r="D62" s="70" t="s">
        <v>429</v>
      </c>
      <c r="E62" s="70" t="str">
        <f t="shared" si="5"/>
        <v/>
      </c>
      <c r="F62" s="70" t="s">
        <v>429</v>
      </c>
    </row>
  </sheetData>
  <mergeCells count="9">
    <mergeCell ref="B13:E13"/>
    <mergeCell ref="B16:E16"/>
    <mergeCell ref="B18:E18"/>
    <mergeCell ref="B3:E3"/>
    <mergeCell ref="B4:E4"/>
    <mergeCell ref="B5:E5"/>
    <mergeCell ref="B8:E8"/>
    <mergeCell ref="B9:E9"/>
    <mergeCell ref="B11:E11"/>
  </mergeCells>
  <phoneticPr fontId="9" type="noConversion"/>
  <pageMargins left="0.75" right="0.75" top="1" bottom="1" header="0.5" footer="0.5"/>
  <pageSetup scale="46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H576"/>
  <sheetViews>
    <sheetView topLeftCell="A57" workbookViewId="0">
      <selection activeCell="C60" sqref="C60"/>
    </sheetView>
  </sheetViews>
  <sheetFormatPr defaultColWidth="10.875" defaultRowHeight="15.75"/>
  <cols>
    <col min="1" max="1" width="8.625" style="74" customWidth="1"/>
    <col min="2" max="2" width="47.125" style="74" customWidth="1"/>
    <col min="3" max="3" width="77.5" style="74" customWidth="1"/>
    <col min="4" max="4" width="31.125" style="74" customWidth="1"/>
    <col min="5" max="5" width="16.5" style="74" customWidth="1"/>
    <col min="6" max="6" width="14.125" style="74" customWidth="1"/>
    <col min="7" max="7" width="18.625" style="74" customWidth="1"/>
    <col min="8" max="8" width="15.5" style="74" customWidth="1"/>
    <col min="9" max="9" width="19.5" style="74" customWidth="1"/>
    <col min="10" max="10" width="15.125" style="74" customWidth="1"/>
    <col min="11" max="11" width="28.5" style="74" customWidth="1"/>
    <col min="12" max="12" width="18.625" style="74" customWidth="1"/>
    <col min="13" max="13" width="23.625" style="74" customWidth="1"/>
    <col min="14" max="14" width="18.5" style="74" customWidth="1"/>
    <col min="15" max="15" width="20.875" style="74" customWidth="1"/>
    <col min="16" max="16" width="16.125" style="74" customWidth="1"/>
    <col min="17" max="17" width="17.125" style="74" customWidth="1"/>
    <col min="18" max="18" width="17.875" style="74" customWidth="1"/>
    <col min="19" max="19" width="33.375" style="74" customWidth="1"/>
    <col min="20" max="20" width="17.125" style="74" customWidth="1"/>
    <col min="21" max="24" width="10.875" style="74"/>
    <col min="25" max="25" width="14.625" style="74" customWidth="1"/>
    <col min="26" max="27" width="10.875" style="74"/>
    <col min="28" max="28" width="14.375" style="74" customWidth="1"/>
    <col min="29" max="30" width="10.875" style="74"/>
    <col min="31" max="31" width="16.625" style="74" customWidth="1"/>
    <col min="32" max="16384" width="10.875" style="74"/>
  </cols>
  <sheetData>
    <row r="1" spans="2:12">
      <c r="B1" s="72" t="str">
        <f>CONCATENATE(TEXT(UKxxx!B18,"mm/dd/yy")," ",UKxxx!B3," ",UKxxx!B8," ",UKxxx!B16)</f>
        <v>mm/dd/yy UKxxx Gx 13C6-Glc</v>
      </c>
      <c r="C1" s="73"/>
      <c r="F1" s="75"/>
      <c r="G1" s="76"/>
      <c r="H1" s="76"/>
      <c r="I1" s="77"/>
    </row>
    <row r="2" spans="2:12" ht="16.5" thickBot="1">
      <c r="B2" s="78"/>
      <c r="C2" s="79"/>
      <c r="F2" s="80"/>
      <c r="G2" s="77"/>
      <c r="H2" s="77"/>
      <c r="I2" s="77"/>
    </row>
    <row r="3" spans="2:12" ht="16.5" thickBot="1">
      <c r="B3" s="81"/>
      <c r="C3" s="82"/>
      <c r="F3" s="80"/>
      <c r="G3" s="83"/>
      <c r="H3" s="84" t="s">
        <v>341</v>
      </c>
      <c r="I3" s="85"/>
    </row>
    <row r="4" spans="2:12" s="93" customFormat="1">
      <c r="B4" s="86" t="s">
        <v>176</v>
      </c>
      <c r="C4" s="87" t="s">
        <v>177</v>
      </c>
      <c r="D4" s="88"/>
      <c r="E4" s="89"/>
      <c r="F4" s="89"/>
      <c r="G4" s="90" t="s">
        <v>342</v>
      </c>
      <c r="H4" s="90" t="s">
        <v>343</v>
      </c>
      <c r="I4" s="90" t="s">
        <v>344</v>
      </c>
      <c r="J4" s="91"/>
      <c r="K4" s="91"/>
      <c r="L4" s="92"/>
    </row>
    <row r="5" spans="2:12" s="93" customFormat="1">
      <c r="B5" s="94"/>
      <c r="C5" s="95" t="s">
        <v>178</v>
      </c>
      <c r="D5" s="96"/>
      <c r="E5" s="97"/>
      <c r="F5" s="97"/>
      <c r="G5" s="98" t="s">
        <v>345</v>
      </c>
      <c r="H5" s="93" t="s">
        <v>345</v>
      </c>
      <c r="I5" s="99" t="s">
        <v>345</v>
      </c>
      <c r="J5" s="99"/>
      <c r="K5" s="99"/>
      <c r="L5" s="100"/>
    </row>
    <row r="6" spans="2:12" s="93" customFormat="1">
      <c r="B6" s="94"/>
      <c r="C6" s="95" t="s">
        <v>179</v>
      </c>
      <c r="D6" s="96"/>
      <c r="E6" s="97"/>
      <c r="F6" s="97"/>
      <c r="G6" s="99" t="s">
        <v>346</v>
      </c>
      <c r="H6" s="99" t="s">
        <v>347</v>
      </c>
      <c r="I6" s="99" t="s">
        <v>348</v>
      </c>
      <c r="J6" s="99"/>
      <c r="K6" s="99"/>
      <c r="L6" s="100"/>
    </row>
    <row r="7" spans="2:12" s="93" customFormat="1">
      <c r="B7" s="94"/>
      <c r="C7" s="95" t="s">
        <v>180</v>
      </c>
      <c r="D7" s="96"/>
      <c r="E7" s="97"/>
      <c r="F7" s="97"/>
      <c r="G7" s="98" t="s">
        <v>349</v>
      </c>
      <c r="H7" s="99" t="s">
        <v>350</v>
      </c>
      <c r="I7" s="99" t="s">
        <v>351</v>
      </c>
      <c r="J7" s="99"/>
      <c r="K7" s="99"/>
      <c r="L7" s="100"/>
    </row>
    <row r="8" spans="2:12" s="93" customFormat="1">
      <c r="B8" s="94"/>
      <c r="C8" s="95" t="s">
        <v>181</v>
      </c>
      <c r="D8" s="96"/>
      <c r="E8" s="97"/>
      <c r="F8" s="97"/>
      <c r="G8" s="98" t="s">
        <v>352</v>
      </c>
      <c r="H8" s="99" t="s">
        <v>353</v>
      </c>
      <c r="I8" s="98" t="s">
        <v>354</v>
      </c>
      <c r="J8" s="99"/>
      <c r="K8" s="99"/>
      <c r="L8" s="100"/>
    </row>
    <row r="9" spans="2:12" s="93" customFormat="1">
      <c r="B9" s="94"/>
      <c r="C9" s="96"/>
      <c r="D9" s="96"/>
      <c r="E9" s="97"/>
      <c r="F9" s="97"/>
      <c r="G9" s="98" t="s">
        <v>355</v>
      </c>
      <c r="H9" s="98" t="s">
        <v>356</v>
      </c>
      <c r="I9" s="99"/>
      <c r="J9" s="99"/>
      <c r="K9" s="99"/>
      <c r="L9" s="100"/>
    </row>
    <row r="10" spans="2:12" s="93" customFormat="1">
      <c r="B10" s="94" t="s">
        <v>182</v>
      </c>
      <c r="C10" s="96"/>
      <c r="D10" s="96"/>
      <c r="E10" s="97"/>
      <c r="F10" s="97"/>
      <c r="H10" s="98" t="s">
        <v>357</v>
      </c>
      <c r="I10" s="99"/>
      <c r="J10" s="99"/>
      <c r="K10" s="99"/>
      <c r="L10" s="100"/>
    </row>
    <row r="11" spans="2:12" s="93" customFormat="1">
      <c r="B11" s="94"/>
      <c r="C11" s="96"/>
      <c r="D11" s="96"/>
      <c r="E11" s="97"/>
      <c r="F11" s="97"/>
      <c r="H11" s="99"/>
      <c r="I11" s="99"/>
      <c r="J11" s="99"/>
      <c r="K11" s="99"/>
      <c r="L11" s="100"/>
    </row>
    <row r="12" spans="2:12" s="93" customFormat="1">
      <c r="B12" s="94" t="s">
        <v>183</v>
      </c>
      <c r="C12" s="101" t="s">
        <v>184</v>
      </c>
      <c r="D12" s="96"/>
      <c r="E12" s="97"/>
      <c r="F12" s="97"/>
      <c r="G12" s="99"/>
      <c r="H12" s="99"/>
      <c r="I12" s="99"/>
      <c r="J12" s="99"/>
      <c r="K12" s="99"/>
      <c r="L12" s="100"/>
    </row>
    <row r="13" spans="2:12" s="93" customFormat="1">
      <c r="B13" s="102"/>
      <c r="C13" s="103" t="s">
        <v>185</v>
      </c>
      <c r="D13" s="104"/>
      <c r="E13" s="105"/>
      <c r="F13" s="105"/>
      <c r="G13" s="106"/>
      <c r="H13" s="106"/>
      <c r="I13" s="106"/>
      <c r="J13" s="106"/>
      <c r="K13" s="106"/>
      <c r="L13" s="107"/>
    </row>
    <row r="14" spans="2:12">
      <c r="F14" s="80"/>
      <c r="G14" s="77"/>
      <c r="H14" s="77"/>
      <c r="I14" s="77"/>
    </row>
    <row r="15" spans="2:12">
      <c r="D15" s="108"/>
      <c r="F15" s="80"/>
      <c r="G15" s="77"/>
      <c r="H15" s="77"/>
      <c r="I15" s="77"/>
    </row>
    <row r="16" spans="2:12">
      <c r="B16" s="109" t="s">
        <v>317</v>
      </c>
      <c r="C16" s="110" t="str">
        <f>UKxxx!B13</f>
        <v>UKxxxGx</v>
      </c>
      <c r="F16" s="80"/>
      <c r="G16" s="77"/>
      <c r="H16" s="77"/>
      <c r="I16" s="77"/>
    </row>
    <row r="17" spans="1:13">
      <c r="B17" s="111" t="s">
        <v>278</v>
      </c>
    </row>
    <row r="18" spans="1:13">
      <c r="B18" s="112" t="s">
        <v>279</v>
      </c>
      <c r="D18" s="113"/>
    </row>
    <row r="19" spans="1:13">
      <c r="B19" s="112" t="s">
        <v>432</v>
      </c>
    </row>
    <row r="20" spans="1:13">
      <c r="A20" s="114"/>
      <c r="B20" s="115" t="s">
        <v>280</v>
      </c>
      <c r="C20" s="114" t="s">
        <v>318</v>
      </c>
      <c r="D20" s="114" t="s">
        <v>319</v>
      </c>
      <c r="E20" s="114" t="s">
        <v>320</v>
      </c>
      <c r="F20" s="114"/>
      <c r="G20" s="114"/>
    </row>
    <row r="21" spans="1:13">
      <c r="A21" s="114"/>
      <c r="B21" s="116"/>
      <c r="C21" s="114" t="s">
        <v>321</v>
      </c>
      <c r="D21" s="114" t="s">
        <v>0</v>
      </c>
      <c r="E21" s="114" t="s">
        <v>1</v>
      </c>
      <c r="F21" s="114"/>
      <c r="G21" s="114"/>
    </row>
    <row r="22" spans="1:13">
      <c r="A22" s="114"/>
      <c r="B22" s="116"/>
      <c r="C22" s="114"/>
      <c r="D22" s="114"/>
      <c r="E22" s="114"/>
      <c r="F22" s="114"/>
    </row>
    <row r="23" spans="1:13">
      <c r="A23" s="114"/>
      <c r="B23" s="111"/>
      <c r="C23" s="114"/>
      <c r="D23" s="114"/>
      <c r="E23" s="114"/>
      <c r="F23" s="114"/>
    </row>
    <row r="24" spans="1:13" s="93" customFormat="1">
      <c r="A24" s="93" t="s">
        <v>2</v>
      </c>
      <c r="B24" s="93" t="s">
        <v>186</v>
      </c>
      <c r="C24" s="93" t="s">
        <v>187</v>
      </c>
      <c r="E24" s="93" t="s">
        <v>188</v>
      </c>
      <c r="G24" s="93" t="s">
        <v>189</v>
      </c>
      <c r="H24" s="93" t="s">
        <v>190</v>
      </c>
      <c r="I24" s="93" t="s">
        <v>191</v>
      </c>
      <c r="J24" s="93" t="s">
        <v>192</v>
      </c>
      <c r="K24" s="93" t="s">
        <v>193</v>
      </c>
      <c r="M24" s="93" t="s">
        <v>194</v>
      </c>
    </row>
    <row r="25" spans="1:13" s="93" customFormat="1">
      <c r="B25" s="93" t="s">
        <v>195</v>
      </c>
      <c r="C25" s="93" t="s">
        <v>196</v>
      </c>
      <c r="E25" s="93" t="s">
        <v>197</v>
      </c>
      <c r="G25" s="93" t="s">
        <v>198</v>
      </c>
      <c r="H25" s="93" t="s">
        <v>199</v>
      </c>
      <c r="I25" s="93" t="s">
        <v>200</v>
      </c>
      <c r="J25" s="93" t="s">
        <v>201</v>
      </c>
      <c r="K25" s="93" t="s">
        <v>202</v>
      </c>
      <c r="M25" s="93" t="s">
        <v>203</v>
      </c>
    </row>
    <row r="26" spans="1:13" s="93" customFormat="1"/>
    <row r="27" spans="1:13" s="93" customFormat="1">
      <c r="A27" s="93" t="s">
        <v>2</v>
      </c>
      <c r="B27" s="93" t="s">
        <v>204</v>
      </c>
      <c r="C27" s="93" t="s">
        <v>187</v>
      </c>
      <c r="D27" s="93" t="s">
        <v>20</v>
      </c>
      <c r="E27" s="93" t="s">
        <v>188</v>
      </c>
      <c r="G27" s="93" t="s">
        <v>189</v>
      </c>
      <c r="H27" s="93" t="s">
        <v>190</v>
      </c>
      <c r="I27" s="93" t="s">
        <v>191</v>
      </c>
      <c r="J27" s="93" t="s">
        <v>192</v>
      </c>
      <c r="K27" s="93" t="s">
        <v>193</v>
      </c>
      <c r="M27" s="93" t="s">
        <v>194</v>
      </c>
    </row>
    <row r="28" spans="1:13" s="93" customFormat="1">
      <c r="B28" s="93" t="s">
        <v>256</v>
      </c>
      <c r="C28" s="93" t="s">
        <v>258</v>
      </c>
      <c r="D28" s="93" t="s">
        <v>0</v>
      </c>
      <c r="E28" s="93" t="s">
        <v>257</v>
      </c>
      <c r="G28" s="93" t="s">
        <v>198</v>
      </c>
      <c r="H28" s="93" t="s">
        <v>199</v>
      </c>
      <c r="I28" s="93" t="s">
        <v>205</v>
      </c>
      <c r="J28" s="93" t="s">
        <v>89</v>
      </c>
      <c r="K28" s="93" t="s">
        <v>206</v>
      </c>
      <c r="M28" s="93" t="s">
        <v>203</v>
      </c>
    </row>
    <row r="29" spans="1:13">
      <c r="A29" s="93"/>
      <c r="B29" s="93"/>
      <c r="C29" s="117"/>
      <c r="D29" s="117"/>
      <c r="G29" s="114"/>
      <c r="H29" s="114"/>
      <c r="I29" s="114"/>
    </row>
    <row r="30" spans="1:13">
      <c r="A30" s="93" t="s">
        <v>2</v>
      </c>
      <c r="B30" s="93" t="s">
        <v>19</v>
      </c>
      <c r="C30" s="74" t="s">
        <v>208</v>
      </c>
      <c r="D30" s="74" t="s">
        <v>20</v>
      </c>
      <c r="E30" s="117" t="s">
        <v>218</v>
      </c>
      <c r="F30" s="117" t="s">
        <v>215</v>
      </c>
      <c r="G30" s="114"/>
      <c r="H30" s="114"/>
      <c r="I30" s="114"/>
    </row>
    <row r="31" spans="1:13">
      <c r="A31" s="93"/>
      <c r="B31" s="93" t="s">
        <v>217</v>
      </c>
      <c r="C31" s="117" t="s">
        <v>358</v>
      </c>
      <c r="D31" s="117" t="s">
        <v>219</v>
      </c>
      <c r="E31" s="118"/>
      <c r="F31" s="118"/>
      <c r="G31" s="114"/>
      <c r="H31" s="114"/>
      <c r="I31" s="114"/>
    </row>
    <row r="32" spans="1:13">
      <c r="A32" s="93"/>
      <c r="B32" s="93"/>
      <c r="C32" s="117"/>
      <c r="D32" s="117"/>
      <c r="G32" s="114"/>
      <c r="H32" s="114"/>
      <c r="I32" s="114"/>
    </row>
    <row r="33" spans="1:9">
      <c r="A33" s="74" t="s">
        <v>2</v>
      </c>
      <c r="B33" s="119"/>
      <c r="C33" s="119" t="s">
        <v>207</v>
      </c>
      <c r="D33" s="119" t="s">
        <v>214</v>
      </c>
      <c r="E33" s="74" t="s">
        <v>234</v>
      </c>
      <c r="F33" s="119" t="s">
        <v>216</v>
      </c>
      <c r="G33" s="74" t="s">
        <v>234</v>
      </c>
    </row>
    <row r="34" spans="1:9">
      <c r="A34" s="74" t="s">
        <v>4</v>
      </c>
      <c r="B34" s="119"/>
      <c r="C34" s="119" t="s">
        <v>27</v>
      </c>
      <c r="D34" s="119" t="s">
        <v>359</v>
      </c>
      <c r="F34" s="74" t="s">
        <v>272</v>
      </c>
      <c r="H34" s="119" t="s">
        <v>360</v>
      </c>
    </row>
    <row r="35" spans="1:9">
      <c r="B35" s="119"/>
      <c r="C35" s="119" t="str">
        <f>C16</f>
        <v>UKxxxGx</v>
      </c>
      <c r="D35" s="93" t="s">
        <v>273</v>
      </c>
      <c r="F35" s="93" t="s">
        <v>275</v>
      </c>
      <c r="H35" s="93" t="s">
        <v>274</v>
      </c>
    </row>
    <row r="36" spans="1:9">
      <c r="A36" s="114"/>
      <c r="B36" s="111"/>
      <c r="C36" s="114"/>
      <c r="D36" s="114"/>
      <c r="E36" s="114"/>
      <c r="F36" s="114"/>
    </row>
    <row r="37" spans="1:9">
      <c r="A37" s="114"/>
      <c r="B37" s="93"/>
      <c r="C37" s="114"/>
      <c r="D37" s="114"/>
      <c r="E37" s="114"/>
      <c r="F37" s="114"/>
    </row>
    <row r="38" spans="1:9">
      <c r="C38" s="114"/>
    </row>
    <row r="39" spans="1:9" ht="16.5" thickBot="1">
      <c r="A39" s="120" t="s">
        <v>2</v>
      </c>
      <c r="C39" s="114"/>
      <c r="D39" s="74" t="s">
        <v>3</v>
      </c>
    </row>
    <row r="40" spans="1:9">
      <c r="A40" s="74" t="s">
        <v>4</v>
      </c>
      <c r="C40" s="121" t="s">
        <v>5</v>
      </c>
      <c r="D40" s="122" t="s">
        <v>16</v>
      </c>
      <c r="F40" s="114"/>
      <c r="G40" s="114"/>
      <c r="H40" s="114"/>
    </row>
    <row r="41" spans="1:9">
      <c r="C41" s="123" t="s">
        <v>322</v>
      </c>
      <c r="D41" s="124">
        <v>0</v>
      </c>
      <c r="E41" s="114"/>
      <c r="F41" s="114"/>
    </row>
    <row r="42" spans="1:9">
      <c r="C42" s="123" t="s">
        <v>323</v>
      </c>
      <c r="D42" s="124">
        <v>18</v>
      </c>
      <c r="E42" s="114"/>
      <c r="F42" s="114"/>
    </row>
    <row r="43" spans="1:9">
      <c r="C43" s="123"/>
      <c r="D43" s="124"/>
      <c r="E43" s="114"/>
      <c r="F43" s="114"/>
    </row>
    <row r="44" spans="1:9">
      <c r="C44" s="123"/>
      <c r="D44" s="124"/>
      <c r="E44" s="114"/>
      <c r="F44" s="114"/>
    </row>
    <row r="45" spans="1:9" ht="16.5" thickBot="1">
      <c r="C45" s="125"/>
      <c r="D45" s="126"/>
      <c r="G45" s="114"/>
      <c r="H45" s="114"/>
      <c r="I45" s="114"/>
    </row>
    <row r="46" spans="1:9">
      <c r="C46" s="117"/>
      <c r="D46" s="117"/>
      <c r="G46" s="114"/>
      <c r="H46" s="114"/>
      <c r="I46" s="114"/>
    </row>
    <row r="47" spans="1:9">
      <c r="C47" s="117"/>
      <c r="D47" s="117"/>
      <c r="G47" s="114"/>
      <c r="H47" s="114"/>
      <c r="I47" s="114"/>
    </row>
    <row r="48" spans="1:9">
      <c r="A48" s="74" t="s">
        <v>2</v>
      </c>
      <c r="C48" s="117"/>
      <c r="D48" s="117" t="s">
        <v>17</v>
      </c>
    </row>
    <row r="49" spans="1:6">
      <c r="C49" s="117"/>
      <c r="D49" s="117">
        <v>1</v>
      </c>
    </row>
    <row r="50" spans="1:6">
      <c r="C50" s="117"/>
      <c r="D50" s="117"/>
    </row>
    <row r="51" spans="1:6">
      <c r="C51" s="117"/>
      <c r="D51" s="117"/>
    </row>
    <row r="52" spans="1:6">
      <c r="C52" s="117"/>
      <c r="D52" s="119"/>
    </row>
    <row r="53" spans="1:6">
      <c r="C53" s="117"/>
      <c r="D53" s="119"/>
    </row>
    <row r="54" spans="1:6">
      <c r="A54" s="74" t="s">
        <v>2</v>
      </c>
      <c r="C54" s="117"/>
      <c r="D54" s="117" t="s">
        <v>18</v>
      </c>
    </row>
    <row r="55" spans="1:6">
      <c r="C55" s="117"/>
      <c r="D55" s="117">
        <v>1</v>
      </c>
    </row>
    <row r="56" spans="1:6">
      <c r="C56" s="117"/>
      <c r="D56" s="117">
        <v>2</v>
      </c>
    </row>
    <row r="57" spans="1:6">
      <c r="C57" s="117"/>
      <c r="D57" s="119">
        <v>3</v>
      </c>
    </row>
    <row r="58" spans="1:6">
      <c r="C58" s="117"/>
      <c r="D58" s="119"/>
    </row>
    <row r="59" spans="1:6">
      <c r="C59" s="74" t="s">
        <v>325</v>
      </c>
      <c r="D59" s="117"/>
    </row>
    <row r="60" spans="1:6">
      <c r="B60" s="127" t="s">
        <v>91</v>
      </c>
      <c r="C60" s="128"/>
    </row>
    <row r="61" spans="1:6">
      <c r="B61" s="127" t="s">
        <v>92</v>
      </c>
      <c r="C61" s="118"/>
    </row>
    <row r="63" spans="1:6">
      <c r="A63" s="120" t="s">
        <v>2</v>
      </c>
      <c r="B63" s="74" t="s">
        <v>19</v>
      </c>
      <c r="C63" s="74" t="s">
        <v>208</v>
      </c>
      <c r="D63" s="74" t="s">
        <v>20</v>
      </c>
      <c r="E63" s="129" t="s">
        <v>21</v>
      </c>
      <c r="F63" s="130" t="s">
        <v>22</v>
      </c>
    </row>
    <row r="64" spans="1:6">
      <c r="B64" s="118" t="s">
        <v>259</v>
      </c>
      <c r="C64" s="74" t="s">
        <v>361</v>
      </c>
      <c r="D64" s="74" t="s">
        <v>23</v>
      </c>
      <c r="F64" s="131" t="s">
        <v>362</v>
      </c>
    </row>
    <row r="65" spans="1:9">
      <c r="B65" s="118"/>
      <c r="F65" s="131"/>
    </row>
    <row r="66" spans="1:9">
      <c r="B66" s="118"/>
      <c r="F66" s="131"/>
    </row>
    <row r="67" spans="1:9">
      <c r="B67" s="118"/>
      <c r="F67" s="131"/>
    </row>
    <row r="68" spans="1:9">
      <c r="B68" s="118"/>
      <c r="F68" s="131"/>
    </row>
    <row r="69" spans="1:9">
      <c r="B69" s="118"/>
      <c r="F69" s="131"/>
    </row>
    <row r="70" spans="1:9">
      <c r="B70" s="118"/>
      <c r="F70" s="131"/>
    </row>
    <row r="71" spans="1:9">
      <c r="B71" s="118"/>
      <c r="F71" s="131"/>
    </row>
    <row r="73" spans="1:9">
      <c r="A73" s="74" t="s">
        <v>2</v>
      </c>
      <c r="B73" s="108" t="s">
        <v>19</v>
      </c>
      <c r="C73" s="74" t="s">
        <v>20</v>
      </c>
      <c r="D73" s="119" t="s">
        <v>21</v>
      </c>
      <c r="E73" s="74" t="s">
        <v>22</v>
      </c>
    </row>
    <row r="74" spans="1:9">
      <c r="B74" s="108" t="s">
        <v>246</v>
      </c>
      <c r="C74" s="74" t="s">
        <v>34</v>
      </c>
      <c r="D74" s="119"/>
      <c r="E74" s="118"/>
    </row>
    <row r="75" spans="1:9">
      <c r="B75" s="108" t="s">
        <v>253</v>
      </c>
      <c r="C75" s="74" t="s">
        <v>32</v>
      </c>
      <c r="E75" s="118"/>
      <c r="F75" s="119"/>
    </row>
    <row r="76" spans="1:9">
      <c r="B76" s="108"/>
      <c r="F76" s="119"/>
    </row>
    <row r="77" spans="1:9">
      <c r="A77" s="93" t="s">
        <v>2</v>
      </c>
      <c r="B77" s="93" t="s">
        <v>19</v>
      </c>
      <c r="C77" s="74" t="s">
        <v>208</v>
      </c>
      <c r="D77" s="74" t="s">
        <v>20</v>
      </c>
      <c r="E77" s="117" t="s">
        <v>218</v>
      </c>
      <c r="F77" s="117" t="s">
        <v>215</v>
      </c>
      <c r="G77" s="114"/>
      <c r="H77" s="114"/>
      <c r="I77" s="114"/>
    </row>
    <row r="78" spans="1:9">
      <c r="A78" s="93"/>
      <c r="B78" s="108" t="s">
        <v>250</v>
      </c>
      <c r="C78" s="74" t="s">
        <v>251</v>
      </c>
      <c r="D78" s="74" t="s">
        <v>219</v>
      </c>
      <c r="E78" s="131"/>
      <c r="F78" s="131"/>
      <c r="G78" s="114"/>
      <c r="H78" s="114"/>
      <c r="I78" s="114"/>
    </row>
    <row r="79" spans="1:9">
      <c r="A79" s="93"/>
      <c r="B79" s="93" t="s">
        <v>247</v>
      </c>
      <c r="C79" s="117" t="s">
        <v>248</v>
      </c>
      <c r="D79" s="117" t="s">
        <v>219</v>
      </c>
      <c r="E79" s="118"/>
      <c r="F79" s="118"/>
      <c r="G79" s="114"/>
      <c r="H79" s="114"/>
      <c r="I79" s="114"/>
    </row>
    <row r="80" spans="1:9">
      <c r="B80" s="108"/>
      <c r="F80" s="119"/>
    </row>
    <row r="81" spans="1:18">
      <c r="A81" s="74" t="s">
        <v>2</v>
      </c>
      <c r="B81" s="119"/>
      <c r="C81" s="119" t="s">
        <v>210</v>
      </c>
      <c r="D81" s="74" t="s">
        <v>208</v>
      </c>
      <c r="E81" s="117" t="s">
        <v>220</v>
      </c>
      <c r="F81" s="119" t="s">
        <v>25</v>
      </c>
      <c r="P81" s="74" t="s">
        <v>220</v>
      </c>
      <c r="R81" s="74" t="s">
        <v>254</v>
      </c>
    </row>
    <row r="82" spans="1:18">
      <c r="A82" s="74" t="s">
        <v>4</v>
      </c>
      <c r="B82" s="120" t="s">
        <v>26</v>
      </c>
      <c r="C82" s="117" t="s">
        <v>27</v>
      </c>
      <c r="D82" s="74" t="s">
        <v>209</v>
      </c>
      <c r="E82" s="117" t="s">
        <v>28</v>
      </c>
      <c r="F82" s="119" t="s">
        <v>260</v>
      </c>
      <c r="G82" s="74" t="s">
        <v>59</v>
      </c>
      <c r="H82" s="119" t="s">
        <v>29</v>
      </c>
      <c r="I82" s="74" t="s">
        <v>60</v>
      </c>
      <c r="J82" s="74" t="s">
        <v>232</v>
      </c>
      <c r="K82" s="74" t="s">
        <v>233</v>
      </c>
      <c r="L82" s="118"/>
      <c r="M82" s="118"/>
      <c r="N82" s="118"/>
      <c r="P82" s="74" t="s">
        <v>252</v>
      </c>
      <c r="R82" s="74" t="s">
        <v>249</v>
      </c>
    </row>
    <row r="83" spans="1:18" ht="18.75">
      <c r="A83" s="74" t="str">
        <f>IF(I83="","#ignore","")</f>
        <v/>
      </c>
      <c r="B83" s="113" t="s">
        <v>61</v>
      </c>
      <c r="C83" s="146" t="str">
        <f>IF(F83="",(CONCATENATE(B83,"_",D83,"_",I83,"_",E83,"_",G83,"_",J83,"_",K83)),(CONCATENATE(B83,"_",D83,"_",F83,"_",I83,"_",E83,"_",G83,"_",J83,"_",K83)))</f>
        <v>01_UKxxxGx_106_Tumor_Left_13C6Glc_Liquid_Diet_mm/dd/yy_UKY_TWMF</v>
      </c>
      <c r="D83" s="132" t="str">
        <f>$C$16</f>
        <v>UKxxxGx</v>
      </c>
      <c r="E83" s="133" t="s">
        <v>259</v>
      </c>
      <c r="F83" s="133">
        <f>UKxxx!$B$10</f>
        <v>106</v>
      </c>
      <c r="G83" s="134" t="str">
        <f>TEXT(UKxxx!$B$18,"ddmmmyy")</f>
        <v>mm/dd/yy</v>
      </c>
      <c r="H83" s="132" t="str">
        <f>UKxxx!$B$3</f>
        <v>UKxxx</v>
      </c>
      <c r="I83" s="118" t="s">
        <v>261</v>
      </c>
      <c r="J83" s="132" t="s">
        <v>271</v>
      </c>
      <c r="K83" s="132" t="s">
        <v>324</v>
      </c>
      <c r="L83" s="118"/>
      <c r="M83" s="118"/>
      <c r="N83" s="118"/>
      <c r="P83" s="74" t="s">
        <v>250</v>
      </c>
      <c r="R83" s="74" t="s">
        <v>247</v>
      </c>
    </row>
    <row r="84" spans="1:18" ht="18.75">
      <c r="A84" s="74" t="str">
        <f t="shared" ref="A84:A116" si="0">IF(I84="","#ignore","")</f>
        <v/>
      </c>
      <c r="B84" s="113" t="s">
        <v>62</v>
      </c>
      <c r="C84" s="146" t="str">
        <f t="shared" ref="C84:C116" si="1">IF(F84="",(CONCATENATE(B84,"_",D84,"_",I84,"_",E84,"_",G84,"_",J84,"_",K84)),(CONCATENATE(B84,"_",D84,"_",F84,"_",I84,"_",E84,"_",G84,"_",J84,"_",K84)))</f>
        <v>02_UKxxxGx_106_Tumor_Right_13C6Glc_Liquid_Diet_mm/dd/yy_UKY_TWMF</v>
      </c>
      <c r="D84" s="132" t="str">
        <f t="shared" ref="D84:D116" si="2">$C$16</f>
        <v>UKxxxGx</v>
      </c>
      <c r="E84" s="133" t="s">
        <v>259</v>
      </c>
      <c r="F84" s="133">
        <f>UKxxx!$B$10</f>
        <v>106</v>
      </c>
      <c r="G84" s="134" t="str">
        <f>TEXT(UKxxx!$B$18,"ddmmmyy")</f>
        <v>mm/dd/yy</v>
      </c>
      <c r="H84" s="132" t="str">
        <f>UKxxx!$B$3</f>
        <v>UKxxx</v>
      </c>
      <c r="I84" s="118" t="s">
        <v>262</v>
      </c>
      <c r="J84" s="132" t="s">
        <v>271</v>
      </c>
      <c r="K84" s="132" t="s">
        <v>324</v>
      </c>
      <c r="L84" s="118"/>
      <c r="M84" s="118"/>
      <c r="N84" s="118"/>
      <c r="P84" s="74" t="s">
        <v>250</v>
      </c>
      <c r="R84" s="74" t="s">
        <v>247</v>
      </c>
    </row>
    <row r="85" spans="1:18" ht="18.75">
      <c r="A85" s="74" t="str">
        <f t="shared" si="0"/>
        <v/>
      </c>
      <c r="B85" s="113" t="s">
        <v>63</v>
      </c>
      <c r="C85" s="146" t="str">
        <f t="shared" si="1"/>
        <v>03_UKxxxGx_106_Met_Left_13C6Glc_Liquid_Diet_mm/dd/yy_UKY_TWMF</v>
      </c>
      <c r="D85" s="132" t="str">
        <f t="shared" si="2"/>
        <v>UKxxxGx</v>
      </c>
      <c r="E85" s="133" t="s">
        <v>259</v>
      </c>
      <c r="F85" s="133">
        <f>UKxxx!$B$10</f>
        <v>106</v>
      </c>
      <c r="G85" s="134" t="str">
        <f>TEXT(UKxxx!$B$18,"ddmmmyy")</f>
        <v>mm/dd/yy</v>
      </c>
      <c r="H85" s="132" t="str">
        <f>UKxxx!$B$3</f>
        <v>UKxxx</v>
      </c>
      <c r="I85" s="118" t="s">
        <v>276</v>
      </c>
      <c r="J85" s="132" t="s">
        <v>271</v>
      </c>
      <c r="K85" s="132" t="s">
        <v>324</v>
      </c>
      <c r="L85" s="118"/>
      <c r="M85" s="118"/>
      <c r="N85" s="118"/>
      <c r="P85" s="74" t="s">
        <v>250</v>
      </c>
      <c r="R85" s="74" t="s">
        <v>247</v>
      </c>
    </row>
    <row r="86" spans="1:18" ht="18.75">
      <c r="A86" s="74" t="str">
        <f t="shared" si="0"/>
        <v/>
      </c>
      <c r="B86" s="113" t="s">
        <v>64</v>
      </c>
      <c r="C86" s="146" t="str">
        <f t="shared" si="1"/>
        <v>04_UKxxxGx_106_Met_Right_13C6Glc_Liquid_Diet_mm/dd/yy_UKY_TWMF</v>
      </c>
      <c r="D86" s="132" t="str">
        <f t="shared" si="2"/>
        <v>UKxxxGx</v>
      </c>
      <c r="E86" s="133" t="s">
        <v>259</v>
      </c>
      <c r="F86" s="133">
        <f>UKxxx!$B$10</f>
        <v>106</v>
      </c>
      <c r="G86" s="134" t="str">
        <f>TEXT(UKxxx!$B$18,"ddmmmyy")</f>
        <v>mm/dd/yy</v>
      </c>
      <c r="H86" s="132" t="str">
        <f>UKxxx!$B$3</f>
        <v>UKxxx</v>
      </c>
      <c r="I86" s="118" t="s">
        <v>277</v>
      </c>
      <c r="J86" s="132" t="s">
        <v>271</v>
      </c>
      <c r="K86" s="132" t="s">
        <v>324</v>
      </c>
      <c r="L86" s="118"/>
      <c r="M86" s="118"/>
      <c r="N86" s="118"/>
      <c r="P86" s="74" t="s">
        <v>250</v>
      </c>
      <c r="R86" s="74" t="s">
        <v>247</v>
      </c>
    </row>
    <row r="87" spans="1:18" ht="18.75">
      <c r="A87" s="74" t="str">
        <f t="shared" si="0"/>
        <v/>
      </c>
      <c r="B87" s="113" t="s">
        <v>65</v>
      </c>
      <c r="C87" s="146" t="str">
        <f t="shared" si="1"/>
        <v>05_UKxxxGx_106_Heart_13C6Glc_Liquid_Diet_mm/dd/yy_UKY_TWMF</v>
      </c>
      <c r="D87" s="132" t="str">
        <f t="shared" si="2"/>
        <v>UKxxxGx</v>
      </c>
      <c r="E87" s="133" t="s">
        <v>259</v>
      </c>
      <c r="F87" s="133">
        <f>UKxxx!$B$10</f>
        <v>106</v>
      </c>
      <c r="G87" s="134" t="str">
        <f>TEXT(UKxxx!$B$18,"ddmmmyy")</f>
        <v>mm/dd/yy</v>
      </c>
      <c r="H87" s="132" t="str">
        <f>UKxxx!$B$3</f>
        <v>UKxxx</v>
      </c>
      <c r="I87" s="118" t="s">
        <v>263</v>
      </c>
      <c r="J87" s="132" t="s">
        <v>271</v>
      </c>
      <c r="K87" s="132" t="s">
        <v>324</v>
      </c>
      <c r="L87" s="118"/>
      <c r="M87" s="118"/>
      <c r="N87" s="118"/>
      <c r="P87" s="74" t="s">
        <v>250</v>
      </c>
      <c r="R87" s="74" t="s">
        <v>247</v>
      </c>
    </row>
    <row r="88" spans="1:18" ht="18.75">
      <c r="A88" s="74" t="str">
        <f t="shared" si="0"/>
        <v/>
      </c>
      <c r="B88" s="113" t="s">
        <v>66</v>
      </c>
      <c r="C88" s="146" t="str">
        <f t="shared" si="1"/>
        <v>06_UKxxxGx_106_Lung_13C6Glc_Liquid_Diet_mm/dd/yy_UKY_TWMF</v>
      </c>
      <c r="D88" s="132" t="str">
        <f t="shared" si="2"/>
        <v>UKxxxGx</v>
      </c>
      <c r="E88" s="133" t="s">
        <v>259</v>
      </c>
      <c r="F88" s="133">
        <f>UKxxx!$B$10</f>
        <v>106</v>
      </c>
      <c r="G88" s="134" t="str">
        <f>TEXT(UKxxx!$B$18,"ddmmmyy")</f>
        <v>mm/dd/yy</v>
      </c>
      <c r="H88" s="132" t="str">
        <f>UKxxx!$B$3</f>
        <v>UKxxx</v>
      </c>
      <c r="I88" s="118" t="s">
        <v>264</v>
      </c>
      <c r="J88" s="132" t="s">
        <v>271</v>
      </c>
      <c r="K88" s="132" t="s">
        <v>324</v>
      </c>
      <c r="L88" s="118"/>
      <c r="M88" s="118"/>
      <c r="N88" s="118"/>
      <c r="P88" s="74" t="s">
        <v>250</v>
      </c>
      <c r="R88" s="74" t="s">
        <v>247</v>
      </c>
    </row>
    <row r="89" spans="1:18" ht="18.75">
      <c r="A89" s="74" t="str">
        <f t="shared" si="0"/>
        <v/>
      </c>
      <c r="B89" s="113" t="s">
        <v>67</v>
      </c>
      <c r="C89" s="146" t="str">
        <f t="shared" si="1"/>
        <v>07_UKxxxGx_106_Liver_13C6Glc_Liquid_Diet_mm/dd/yy_UKY_TWMF</v>
      </c>
      <c r="D89" s="132" t="str">
        <f t="shared" si="2"/>
        <v>UKxxxGx</v>
      </c>
      <c r="E89" s="133" t="s">
        <v>259</v>
      </c>
      <c r="F89" s="133">
        <f>UKxxx!$B$10</f>
        <v>106</v>
      </c>
      <c r="G89" s="134" t="str">
        <f>TEXT(UKxxx!$B$18,"ddmmmyy")</f>
        <v>mm/dd/yy</v>
      </c>
      <c r="H89" s="132" t="str">
        <f>UKxxx!$B$3</f>
        <v>UKxxx</v>
      </c>
      <c r="I89" s="118" t="s">
        <v>265</v>
      </c>
      <c r="J89" s="132" t="s">
        <v>271</v>
      </c>
      <c r="K89" s="132" t="s">
        <v>324</v>
      </c>
      <c r="L89" s="118"/>
      <c r="M89" s="118"/>
      <c r="N89" s="118"/>
      <c r="P89" s="74" t="s">
        <v>250</v>
      </c>
      <c r="R89" s="74" t="s">
        <v>247</v>
      </c>
    </row>
    <row r="90" spans="1:18" ht="18.75">
      <c r="A90" s="74" t="str">
        <f t="shared" si="0"/>
        <v/>
      </c>
      <c r="B90" s="113" t="s">
        <v>68</v>
      </c>
      <c r="C90" s="146" t="str">
        <f t="shared" si="1"/>
        <v>08_UKxxxGx_106_Kidney_13C6Glc_Liquid_Diet_mm/dd/yy_UKY_TWMF</v>
      </c>
      <c r="D90" s="132" t="str">
        <f t="shared" si="2"/>
        <v>UKxxxGx</v>
      </c>
      <c r="E90" s="133" t="s">
        <v>259</v>
      </c>
      <c r="F90" s="133">
        <f>UKxxx!$B$10</f>
        <v>106</v>
      </c>
      <c r="G90" s="134" t="str">
        <f>TEXT(UKxxx!$B$18,"ddmmmyy")</f>
        <v>mm/dd/yy</v>
      </c>
      <c r="H90" s="132" t="str">
        <f>UKxxx!$B$3</f>
        <v>UKxxx</v>
      </c>
      <c r="I90" s="118" t="s">
        <v>266</v>
      </c>
      <c r="J90" s="132" t="s">
        <v>271</v>
      </c>
      <c r="K90" s="132" t="s">
        <v>324</v>
      </c>
      <c r="L90" s="118"/>
      <c r="M90" s="118"/>
      <c r="N90" s="118"/>
      <c r="P90" s="74" t="s">
        <v>250</v>
      </c>
      <c r="R90" s="74" t="s">
        <v>247</v>
      </c>
    </row>
    <row r="91" spans="1:18" ht="18.75">
      <c r="A91" s="74" t="str">
        <f t="shared" si="0"/>
        <v/>
      </c>
      <c r="B91" s="113" t="s">
        <v>90</v>
      </c>
      <c r="C91" s="146" t="str">
        <f t="shared" si="1"/>
        <v>09_UKxxxGx_106_Pancreas_13C6Glc_Liquid_Diet_mm/dd/yy_UKY_TWMF</v>
      </c>
      <c r="D91" s="132" t="str">
        <f t="shared" si="2"/>
        <v>UKxxxGx</v>
      </c>
      <c r="E91" s="133" t="s">
        <v>259</v>
      </c>
      <c r="F91" s="133">
        <f>UKxxx!$B$10</f>
        <v>106</v>
      </c>
      <c r="G91" s="134" t="str">
        <f>TEXT(UKxxx!$B$18,"ddmmmyy")</f>
        <v>mm/dd/yy</v>
      </c>
      <c r="H91" s="132" t="str">
        <f>UKxxx!$B$3</f>
        <v>UKxxx</v>
      </c>
      <c r="I91" s="118" t="s">
        <v>267</v>
      </c>
      <c r="J91" s="132" t="s">
        <v>271</v>
      </c>
      <c r="K91" s="132" t="s">
        <v>324</v>
      </c>
      <c r="L91" s="118"/>
      <c r="M91" s="118"/>
      <c r="N91" s="118"/>
      <c r="P91" s="74" t="s">
        <v>250</v>
      </c>
      <c r="R91" s="74" t="s">
        <v>247</v>
      </c>
    </row>
    <row r="92" spans="1:18" ht="18.75">
      <c r="A92" s="74" t="str">
        <f t="shared" si="0"/>
        <v/>
      </c>
      <c r="B92" s="113" t="s">
        <v>69</v>
      </c>
      <c r="C92" s="146" t="str">
        <f t="shared" si="1"/>
        <v>10_UKxxxGx_106_Brain_13C6Glc_Liquid_Diet_mm/dd/yy_UKY_TWMF</v>
      </c>
      <c r="D92" s="132" t="str">
        <f t="shared" si="2"/>
        <v>UKxxxGx</v>
      </c>
      <c r="E92" s="133" t="s">
        <v>259</v>
      </c>
      <c r="F92" s="133">
        <f>UKxxx!$B$10</f>
        <v>106</v>
      </c>
      <c r="G92" s="134" t="str">
        <f>TEXT(UKxxx!$B$18,"ddmmmyy")</f>
        <v>mm/dd/yy</v>
      </c>
      <c r="H92" s="132" t="str">
        <f>UKxxx!$B$3</f>
        <v>UKxxx</v>
      </c>
      <c r="I92" s="118" t="s">
        <v>268</v>
      </c>
      <c r="J92" s="132" t="s">
        <v>271</v>
      </c>
      <c r="K92" s="132" t="s">
        <v>324</v>
      </c>
      <c r="L92" s="118"/>
      <c r="M92" s="118"/>
      <c r="N92" s="118"/>
      <c r="P92" s="74" t="s">
        <v>250</v>
      </c>
      <c r="R92" s="74" t="s">
        <v>247</v>
      </c>
    </row>
    <row r="93" spans="1:18" ht="18.75">
      <c r="A93" s="74" t="str">
        <f t="shared" si="0"/>
        <v/>
      </c>
      <c r="B93" s="113" t="s">
        <v>165</v>
      </c>
      <c r="C93" s="146" t="str">
        <f t="shared" si="1"/>
        <v>11_UKxxxGx_106_Muscle_13C6Glc_Liquid_Diet_mm/dd/yy_UKY_TWMF</v>
      </c>
      <c r="D93" s="132" t="str">
        <f t="shared" si="2"/>
        <v>UKxxxGx</v>
      </c>
      <c r="E93" s="133" t="s">
        <v>259</v>
      </c>
      <c r="F93" s="133">
        <f>UKxxx!$B$10</f>
        <v>106</v>
      </c>
      <c r="G93" s="134" t="str">
        <f>TEXT(UKxxx!$B$18,"ddmmmyy")</f>
        <v>mm/dd/yy</v>
      </c>
      <c r="H93" s="132" t="str">
        <f>UKxxx!$B$3</f>
        <v>UKxxx</v>
      </c>
      <c r="I93" s="118" t="s">
        <v>269</v>
      </c>
      <c r="J93" s="132" t="s">
        <v>271</v>
      </c>
      <c r="K93" s="132" t="s">
        <v>324</v>
      </c>
      <c r="L93" s="118"/>
      <c r="M93" s="118"/>
      <c r="N93" s="118"/>
      <c r="P93" s="74" t="s">
        <v>250</v>
      </c>
      <c r="R93" s="74" t="s">
        <v>247</v>
      </c>
    </row>
    <row r="94" spans="1:18" ht="18.75">
      <c r="A94" s="74" t="str">
        <f t="shared" si="0"/>
        <v/>
      </c>
      <c r="B94" s="113" t="s">
        <v>166</v>
      </c>
      <c r="C94" s="146" t="str">
        <f t="shared" si="1"/>
        <v>12_UKxxxGx_106_Fat_13C6Glc_Liquid_Diet_mm/dd/yy_UKY_TWMF</v>
      </c>
      <c r="D94" s="132" t="str">
        <f t="shared" si="2"/>
        <v>UKxxxGx</v>
      </c>
      <c r="E94" s="133" t="s">
        <v>259</v>
      </c>
      <c r="F94" s="133">
        <f>UKxxx!$B$10</f>
        <v>106</v>
      </c>
      <c r="G94" s="134" t="str">
        <f>TEXT(UKxxx!$B$18,"ddmmmyy")</f>
        <v>mm/dd/yy</v>
      </c>
      <c r="H94" s="132" t="str">
        <f>UKxxx!$B$3</f>
        <v>UKxxx</v>
      </c>
      <c r="I94" s="118" t="s">
        <v>270</v>
      </c>
      <c r="J94" s="132" t="s">
        <v>271</v>
      </c>
      <c r="K94" s="132" t="s">
        <v>324</v>
      </c>
      <c r="L94" s="118"/>
      <c r="M94" s="118"/>
      <c r="N94" s="118"/>
      <c r="P94" s="74" t="s">
        <v>250</v>
      </c>
      <c r="R94" s="74" t="s">
        <v>247</v>
      </c>
    </row>
    <row r="95" spans="1:18" ht="18.75">
      <c r="A95" s="74" t="str">
        <f t="shared" si="0"/>
        <v/>
      </c>
      <c r="B95" s="113" t="s">
        <v>167</v>
      </c>
      <c r="C95" s="146" t="str">
        <f t="shared" si="1"/>
        <v>13_UKxxxGx_107_Tumor_Left_13C6Glc_Liquid_Diet_mm/dd/yy_UKY_TWMF</v>
      </c>
      <c r="D95" s="132" t="str">
        <f t="shared" si="2"/>
        <v>UKxxxGx</v>
      </c>
      <c r="E95" s="133" t="s">
        <v>259</v>
      </c>
      <c r="F95" s="133">
        <f>UKxxx!$C$10</f>
        <v>107</v>
      </c>
      <c r="G95" s="134" t="str">
        <f>TEXT(UKxxx!$B$18,"ddmmmyy")</f>
        <v>mm/dd/yy</v>
      </c>
      <c r="H95" s="132" t="str">
        <f>UKxxx!$B$3</f>
        <v>UKxxx</v>
      </c>
      <c r="I95" s="118" t="s">
        <v>261</v>
      </c>
      <c r="J95" s="132" t="s">
        <v>271</v>
      </c>
      <c r="K95" s="132" t="s">
        <v>324</v>
      </c>
      <c r="L95" s="118"/>
      <c r="M95" s="118"/>
      <c r="N95" s="118"/>
      <c r="P95" s="74" t="s">
        <v>250</v>
      </c>
      <c r="R95" s="74" t="s">
        <v>247</v>
      </c>
    </row>
    <row r="96" spans="1:18" ht="18.75">
      <c r="A96" s="74" t="str">
        <f t="shared" si="0"/>
        <v/>
      </c>
      <c r="B96" s="113" t="s">
        <v>168</v>
      </c>
      <c r="C96" s="146" t="str">
        <f t="shared" si="1"/>
        <v>14_UKxxxGx_107_Tumor_Right_13C6Glc_Liquid_Diet_mm/dd/yy_UKY_TWMF</v>
      </c>
      <c r="D96" s="132" t="str">
        <f t="shared" si="2"/>
        <v>UKxxxGx</v>
      </c>
      <c r="E96" s="133" t="s">
        <v>259</v>
      </c>
      <c r="F96" s="133">
        <f>UKxxx!$C$10</f>
        <v>107</v>
      </c>
      <c r="G96" s="134" t="str">
        <f>TEXT(UKxxx!$B$18,"ddmmmyy")</f>
        <v>mm/dd/yy</v>
      </c>
      <c r="H96" s="132" t="str">
        <f>UKxxx!$B$3</f>
        <v>UKxxx</v>
      </c>
      <c r="I96" s="118" t="s">
        <v>262</v>
      </c>
      <c r="J96" s="132" t="s">
        <v>271</v>
      </c>
      <c r="K96" s="132" t="s">
        <v>324</v>
      </c>
      <c r="L96" s="118"/>
      <c r="M96" s="118"/>
      <c r="N96" s="118"/>
      <c r="P96" s="74" t="s">
        <v>250</v>
      </c>
      <c r="R96" s="74" t="s">
        <v>247</v>
      </c>
    </row>
    <row r="97" spans="1:18" ht="18.75">
      <c r="A97" s="74" t="str">
        <f t="shared" si="0"/>
        <v/>
      </c>
      <c r="B97" s="113" t="s">
        <v>169</v>
      </c>
      <c r="C97" s="146" t="str">
        <f t="shared" si="1"/>
        <v>15_UKxxxGx_107_Met_Left_13C6Glc_Liquid_Diet_mm/dd/yy_UKY_TWMF</v>
      </c>
      <c r="D97" s="132" t="str">
        <f t="shared" si="2"/>
        <v>UKxxxGx</v>
      </c>
      <c r="E97" s="133" t="s">
        <v>259</v>
      </c>
      <c r="F97" s="133">
        <f>UKxxx!$C$10</f>
        <v>107</v>
      </c>
      <c r="G97" s="134" t="str">
        <f>TEXT(UKxxx!$B$18,"ddmmmyy")</f>
        <v>mm/dd/yy</v>
      </c>
      <c r="H97" s="132" t="str">
        <f>UKxxx!$B$3</f>
        <v>UKxxx</v>
      </c>
      <c r="I97" s="118" t="s">
        <v>276</v>
      </c>
      <c r="J97" s="132" t="s">
        <v>271</v>
      </c>
      <c r="K97" s="132" t="s">
        <v>324</v>
      </c>
      <c r="L97" s="118"/>
      <c r="M97" s="118"/>
      <c r="N97" s="118"/>
      <c r="P97" s="74" t="s">
        <v>250</v>
      </c>
      <c r="R97" s="74" t="s">
        <v>247</v>
      </c>
    </row>
    <row r="98" spans="1:18" ht="18.75">
      <c r="A98" s="74" t="str">
        <f t="shared" si="0"/>
        <v/>
      </c>
      <c r="B98" s="113" t="s">
        <v>170</v>
      </c>
      <c r="C98" s="146" t="str">
        <f t="shared" si="1"/>
        <v>16_UKxxxGx_107_Met_Right_13C6Glc_Liquid_Diet_mm/dd/yy_UKY_TWMF</v>
      </c>
      <c r="D98" s="132" t="str">
        <f t="shared" si="2"/>
        <v>UKxxxGx</v>
      </c>
      <c r="E98" s="133" t="s">
        <v>259</v>
      </c>
      <c r="F98" s="133">
        <f>UKxxx!$C$10</f>
        <v>107</v>
      </c>
      <c r="G98" s="134" t="str">
        <f>TEXT(UKxxx!$B$18,"ddmmmyy")</f>
        <v>mm/dd/yy</v>
      </c>
      <c r="H98" s="132" t="str">
        <f>UKxxx!$B$3</f>
        <v>UKxxx</v>
      </c>
      <c r="I98" s="118" t="s">
        <v>277</v>
      </c>
      <c r="J98" s="132" t="s">
        <v>271</v>
      </c>
      <c r="K98" s="132" t="s">
        <v>324</v>
      </c>
      <c r="L98" s="118"/>
      <c r="M98" s="118"/>
      <c r="N98" s="118"/>
      <c r="P98" s="74" t="s">
        <v>250</v>
      </c>
      <c r="R98" s="74" t="s">
        <v>247</v>
      </c>
    </row>
    <row r="99" spans="1:18" ht="18.75">
      <c r="A99" s="74" t="str">
        <f t="shared" si="0"/>
        <v/>
      </c>
      <c r="B99" s="113" t="s">
        <v>171</v>
      </c>
      <c r="C99" s="146" t="str">
        <f t="shared" si="1"/>
        <v>17_UKxxxGx_107_Heart_13C6Glc_Liquid_Diet_mm/dd/yy_UKY_TWMF</v>
      </c>
      <c r="D99" s="132" t="str">
        <f t="shared" si="2"/>
        <v>UKxxxGx</v>
      </c>
      <c r="E99" s="133" t="s">
        <v>259</v>
      </c>
      <c r="F99" s="133">
        <f>UKxxx!$C$10</f>
        <v>107</v>
      </c>
      <c r="G99" s="134" t="str">
        <f>TEXT(UKxxx!$B$18,"ddmmmyy")</f>
        <v>mm/dd/yy</v>
      </c>
      <c r="H99" s="132" t="str">
        <f>UKxxx!$B$3</f>
        <v>UKxxx</v>
      </c>
      <c r="I99" s="118" t="s">
        <v>263</v>
      </c>
      <c r="J99" s="132" t="s">
        <v>271</v>
      </c>
      <c r="K99" s="132" t="s">
        <v>324</v>
      </c>
      <c r="L99" s="118"/>
      <c r="M99" s="118"/>
      <c r="N99" s="118"/>
      <c r="P99" s="74" t="s">
        <v>250</v>
      </c>
      <c r="R99" s="74" t="s">
        <v>247</v>
      </c>
    </row>
    <row r="100" spans="1:18" ht="18.75">
      <c r="A100" s="74" t="str">
        <f t="shared" si="0"/>
        <v/>
      </c>
      <c r="B100" s="113" t="s">
        <v>434</v>
      </c>
      <c r="C100" s="146" t="str">
        <f t="shared" si="1"/>
        <v>18_UKxxxGx_107_Lung_13C6Glc_Liquid_Diet_mm/dd/yy_UKY_TWMF</v>
      </c>
      <c r="D100" s="132" t="str">
        <f t="shared" si="2"/>
        <v>UKxxxGx</v>
      </c>
      <c r="E100" s="133" t="s">
        <v>259</v>
      </c>
      <c r="F100" s="133">
        <f>UKxxx!$C$10</f>
        <v>107</v>
      </c>
      <c r="G100" s="134" t="str">
        <f>TEXT(UKxxx!$B$18,"ddmmmyy")</f>
        <v>mm/dd/yy</v>
      </c>
      <c r="H100" s="132" t="str">
        <f>UKxxx!$B$3</f>
        <v>UKxxx</v>
      </c>
      <c r="I100" s="118" t="s">
        <v>264</v>
      </c>
      <c r="J100" s="132" t="s">
        <v>271</v>
      </c>
      <c r="K100" s="132" t="s">
        <v>324</v>
      </c>
      <c r="L100" s="118"/>
      <c r="M100" s="118"/>
      <c r="N100" s="118"/>
      <c r="P100" s="74" t="s">
        <v>250</v>
      </c>
      <c r="R100" s="74" t="s">
        <v>247</v>
      </c>
    </row>
    <row r="101" spans="1:18" ht="18.75">
      <c r="A101" s="74" t="str">
        <f t="shared" si="0"/>
        <v/>
      </c>
      <c r="B101" s="113" t="s">
        <v>435</v>
      </c>
      <c r="C101" s="146" t="str">
        <f t="shared" si="1"/>
        <v>19_UKxxxGx_107_Liver_13C6Glc_Liquid_Diet_mm/dd/yy_UKY_TWMF</v>
      </c>
      <c r="D101" s="132" t="str">
        <f t="shared" si="2"/>
        <v>UKxxxGx</v>
      </c>
      <c r="E101" s="133" t="s">
        <v>259</v>
      </c>
      <c r="F101" s="133">
        <f>UKxxx!$C$10</f>
        <v>107</v>
      </c>
      <c r="G101" s="134" t="str">
        <f>TEXT(UKxxx!$B$18,"ddmmmyy")</f>
        <v>mm/dd/yy</v>
      </c>
      <c r="H101" s="132" t="str">
        <f>UKxxx!$B$3</f>
        <v>UKxxx</v>
      </c>
      <c r="I101" s="118" t="s">
        <v>265</v>
      </c>
      <c r="J101" s="132" t="s">
        <v>271</v>
      </c>
      <c r="K101" s="132" t="s">
        <v>324</v>
      </c>
      <c r="L101" s="118"/>
      <c r="M101" s="118"/>
      <c r="N101" s="118"/>
      <c r="P101" s="74" t="s">
        <v>250</v>
      </c>
      <c r="R101" s="74" t="s">
        <v>247</v>
      </c>
    </row>
    <row r="102" spans="1:18" ht="18.75">
      <c r="A102" s="74" t="str">
        <f t="shared" si="0"/>
        <v/>
      </c>
      <c r="B102" s="113" t="s">
        <v>436</v>
      </c>
      <c r="C102" s="146" t="str">
        <f t="shared" si="1"/>
        <v>20_UKxxxGx_107_Kidney_13C6Glc_Liquid_Diet_mm/dd/yy_UKY_TWMF</v>
      </c>
      <c r="D102" s="132" t="str">
        <f t="shared" si="2"/>
        <v>UKxxxGx</v>
      </c>
      <c r="E102" s="133" t="s">
        <v>259</v>
      </c>
      <c r="F102" s="133">
        <f>UKxxx!$C$10</f>
        <v>107</v>
      </c>
      <c r="G102" s="134" t="str">
        <f>TEXT(UKxxx!$B$18,"ddmmmyy")</f>
        <v>mm/dd/yy</v>
      </c>
      <c r="H102" s="132" t="str">
        <f>UKxxx!$B$3</f>
        <v>UKxxx</v>
      </c>
      <c r="I102" s="118" t="s">
        <v>266</v>
      </c>
      <c r="J102" s="132" t="s">
        <v>271</v>
      </c>
      <c r="K102" s="132" t="s">
        <v>324</v>
      </c>
      <c r="L102" s="118"/>
      <c r="M102" s="118"/>
      <c r="N102" s="118"/>
      <c r="P102" s="74" t="s">
        <v>250</v>
      </c>
      <c r="R102" s="74" t="s">
        <v>247</v>
      </c>
    </row>
    <row r="103" spans="1:18" ht="18.75">
      <c r="A103" s="74" t="str">
        <f t="shared" si="0"/>
        <v/>
      </c>
      <c r="B103" s="113" t="s">
        <v>437</v>
      </c>
      <c r="C103" s="146" t="str">
        <f t="shared" si="1"/>
        <v>21_UKxxxGx_107_Pancreas_13C6Glc_Liquid_Diet_mm/dd/yy_UKY_TWMF</v>
      </c>
      <c r="D103" s="132" t="str">
        <f t="shared" si="2"/>
        <v>UKxxxGx</v>
      </c>
      <c r="E103" s="133" t="s">
        <v>259</v>
      </c>
      <c r="F103" s="133">
        <f>UKxxx!$C$10</f>
        <v>107</v>
      </c>
      <c r="G103" s="134" t="str">
        <f>TEXT(UKxxx!$B$18,"ddmmmyy")</f>
        <v>mm/dd/yy</v>
      </c>
      <c r="H103" s="132" t="str">
        <f>UKxxx!$B$3</f>
        <v>UKxxx</v>
      </c>
      <c r="I103" s="118" t="s">
        <v>267</v>
      </c>
      <c r="J103" s="132" t="s">
        <v>271</v>
      </c>
      <c r="K103" s="132" t="s">
        <v>324</v>
      </c>
      <c r="L103" s="118"/>
      <c r="M103" s="118"/>
      <c r="N103" s="118"/>
      <c r="P103" s="74" t="s">
        <v>250</v>
      </c>
      <c r="R103" s="74" t="s">
        <v>247</v>
      </c>
    </row>
    <row r="104" spans="1:18" ht="18.75">
      <c r="A104" s="74" t="str">
        <f t="shared" si="0"/>
        <v/>
      </c>
      <c r="B104" s="113" t="s">
        <v>438</v>
      </c>
      <c r="C104" s="146" t="str">
        <f t="shared" si="1"/>
        <v>22_UKxxxGx_107_Brain_13C6Glc_Liquid_Diet_mm/dd/yy_UKY_TWMF</v>
      </c>
      <c r="D104" s="132" t="str">
        <f t="shared" si="2"/>
        <v>UKxxxGx</v>
      </c>
      <c r="E104" s="133" t="s">
        <v>259</v>
      </c>
      <c r="F104" s="133">
        <f>UKxxx!$C$10</f>
        <v>107</v>
      </c>
      <c r="G104" s="134" t="str">
        <f>TEXT(UKxxx!$B$18,"ddmmmyy")</f>
        <v>mm/dd/yy</v>
      </c>
      <c r="H104" s="132" t="str">
        <f>UKxxx!$B$3</f>
        <v>UKxxx</v>
      </c>
      <c r="I104" s="118" t="s">
        <v>268</v>
      </c>
      <c r="J104" s="132" t="s">
        <v>271</v>
      </c>
      <c r="K104" s="132" t="s">
        <v>324</v>
      </c>
      <c r="L104" s="118"/>
      <c r="M104" s="118"/>
      <c r="N104" s="118"/>
      <c r="P104" s="74" t="s">
        <v>250</v>
      </c>
      <c r="R104" s="74" t="s">
        <v>247</v>
      </c>
    </row>
    <row r="105" spans="1:18" ht="18.75">
      <c r="A105" s="74" t="str">
        <f t="shared" si="0"/>
        <v/>
      </c>
      <c r="B105" s="113" t="s">
        <v>439</v>
      </c>
      <c r="C105" s="146" t="str">
        <f t="shared" si="1"/>
        <v>23_UKxxxGx_107_Muscle_13C6Glc_Liquid_Diet_mm/dd/yy_UKY_TWMF</v>
      </c>
      <c r="D105" s="132" t="str">
        <f t="shared" si="2"/>
        <v>UKxxxGx</v>
      </c>
      <c r="E105" s="133" t="s">
        <v>259</v>
      </c>
      <c r="F105" s="133">
        <f>UKxxx!$C$10</f>
        <v>107</v>
      </c>
      <c r="G105" s="134" t="str">
        <f>TEXT(UKxxx!$B$18,"ddmmmyy")</f>
        <v>mm/dd/yy</v>
      </c>
      <c r="H105" s="132" t="str">
        <f>UKxxx!$B$3</f>
        <v>UKxxx</v>
      </c>
      <c r="I105" s="118" t="s">
        <v>269</v>
      </c>
      <c r="J105" s="132" t="s">
        <v>271</v>
      </c>
      <c r="K105" s="132" t="s">
        <v>324</v>
      </c>
      <c r="L105" s="118"/>
      <c r="M105" s="118"/>
      <c r="N105" s="118"/>
      <c r="P105" s="74" t="s">
        <v>250</v>
      </c>
      <c r="R105" s="74" t="s">
        <v>247</v>
      </c>
    </row>
    <row r="106" spans="1:18" ht="18.75">
      <c r="A106" s="74" t="str">
        <f t="shared" si="0"/>
        <v/>
      </c>
      <c r="B106" s="113" t="s">
        <v>440</v>
      </c>
      <c r="C106" s="146" t="str">
        <f t="shared" si="1"/>
        <v>24_UKxxxGx_107_Fat_13C6Glc_Liquid_Diet_mm/dd/yy_UKY_TWMF</v>
      </c>
      <c r="D106" s="132" t="str">
        <f t="shared" si="2"/>
        <v>UKxxxGx</v>
      </c>
      <c r="E106" s="133" t="s">
        <v>259</v>
      </c>
      <c r="F106" s="133">
        <f>UKxxx!$C$10</f>
        <v>107</v>
      </c>
      <c r="G106" s="134" t="str">
        <f>TEXT(UKxxx!$B$18,"ddmmmyy")</f>
        <v>mm/dd/yy</v>
      </c>
      <c r="H106" s="132" t="str">
        <f>UKxxx!$B$3</f>
        <v>UKxxx</v>
      </c>
      <c r="I106" s="118" t="s">
        <v>270</v>
      </c>
      <c r="J106" s="132" t="s">
        <v>271</v>
      </c>
      <c r="K106" s="132" t="s">
        <v>324</v>
      </c>
      <c r="L106" s="118"/>
      <c r="M106" s="118"/>
      <c r="N106" s="118"/>
      <c r="P106" s="74" t="s">
        <v>250</v>
      </c>
      <c r="R106" s="74" t="s">
        <v>247</v>
      </c>
    </row>
    <row r="107" spans="1:18" ht="18.75">
      <c r="A107" s="74" t="str">
        <f t="shared" si="0"/>
        <v>#ignore</v>
      </c>
      <c r="B107" s="113" t="s">
        <v>441</v>
      </c>
      <c r="C107" s="146" t="str">
        <f t="shared" si="1"/>
        <v>25_UKxxxGx___mm/dd/yy_UKY_TWMF</v>
      </c>
      <c r="D107" s="132" t="str">
        <f>$C$16</f>
        <v>UKxxxGx</v>
      </c>
      <c r="E107" s="133"/>
      <c r="F107" s="133"/>
      <c r="G107" s="134" t="str">
        <f>TEXT(UKxxx!$B$18,"ddmmmyy")</f>
        <v>mm/dd/yy</v>
      </c>
      <c r="H107" s="132" t="str">
        <f>UKxxx!$B$3</f>
        <v>UKxxx</v>
      </c>
      <c r="I107" s="118"/>
      <c r="J107" s="132" t="s">
        <v>271</v>
      </c>
      <c r="K107" s="132" t="s">
        <v>324</v>
      </c>
      <c r="L107" s="118"/>
      <c r="M107" s="118"/>
      <c r="N107" s="118"/>
      <c r="P107" s="74" t="s">
        <v>250</v>
      </c>
      <c r="R107" s="74" t="s">
        <v>247</v>
      </c>
    </row>
    <row r="108" spans="1:18" ht="18.75">
      <c r="A108" s="74" t="str">
        <f t="shared" si="0"/>
        <v>#ignore</v>
      </c>
      <c r="B108" s="113" t="s">
        <v>442</v>
      </c>
      <c r="C108" s="146" t="str">
        <f t="shared" si="1"/>
        <v>26_UKxxxGx___mm/dd/yy_UKY_TWMF</v>
      </c>
      <c r="D108" s="132" t="str">
        <f t="shared" si="2"/>
        <v>UKxxxGx</v>
      </c>
      <c r="E108" s="133"/>
      <c r="F108" s="133"/>
      <c r="G108" s="134" t="str">
        <f>TEXT(UKxxx!$B$18,"ddmmmyy")</f>
        <v>mm/dd/yy</v>
      </c>
      <c r="H108" s="132" t="str">
        <f>UKxxx!$B$3</f>
        <v>UKxxx</v>
      </c>
      <c r="I108" s="118"/>
      <c r="J108" s="132" t="s">
        <v>271</v>
      </c>
      <c r="K108" s="132" t="s">
        <v>324</v>
      </c>
      <c r="L108" s="118"/>
      <c r="M108" s="118"/>
      <c r="N108" s="118"/>
      <c r="P108" s="74" t="s">
        <v>250</v>
      </c>
      <c r="R108" s="74" t="s">
        <v>247</v>
      </c>
    </row>
    <row r="109" spans="1:18" ht="18.75">
      <c r="A109" s="74" t="str">
        <f t="shared" si="0"/>
        <v>#ignore</v>
      </c>
      <c r="B109" s="113" t="s">
        <v>443</v>
      </c>
      <c r="C109" s="146" t="str">
        <f t="shared" si="1"/>
        <v>27_UKxxxGx___mm/dd/yy_UKY_TWMF</v>
      </c>
      <c r="D109" s="132" t="str">
        <f t="shared" si="2"/>
        <v>UKxxxGx</v>
      </c>
      <c r="E109" s="133"/>
      <c r="F109" s="133"/>
      <c r="G109" s="134" t="str">
        <f>TEXT(UKxxx!$B$18,"ddmmmyy")</f>
        <v>mm/dd/yy</v>
      </c>
      <c r="H109" s="132" t="str">
        <f>UKxxx!$B$3</f>
        <v>UKxxx</v>
      </c>
      <c r="I109" s="118"/>
      <c r="J109" s="132" t="s">
        <v>271</v>
      </c>
      <c r="K109" s="132" t="s">
        <v>324</v>
      </c>
      <c r="L109" s="118"/>
      <c r="M109" s="118"/>
      <c r="N109" s="118"/>
      <c r="P109" s="74" t="s">
        <v>250</v>
      </c>
      <c r="R109" s="74" t="s">
        <v>247</v>
      </c>
    </row>
    <row r="110" spans="1:18" ht="18.75">
      <c r="A110" s="74" t="str">
        <f t="shared" si="0"/>
        <v>#ignore</v>
      </c>
      <c r="B110" s="113" t="s">
        <v>444</v>
      </c>
      <c r="C110" s="146" t="str">
        <f t="shared" si="1"/>
        <v>28_UKxxxGx___mm/dd/yy_UKY_TWMF</v>
      </c>
      <c r="D110" s="132" t="str">
        <f t="shared" si="2"/>
        <v>UKxxxGx</v>
      </c>
      <c r="E110" s="133"/>
      <c r="F110" s="133"/>
      <c r="G110" s="134" t="str">
        <f>TEXT(UKxxx!$B$18,"ddmmmyy")</f>
        <v>mm/dd/yy</v>
      </c>
      <c r="H110" s="132" t="str">
        <f>UKxxx!$B$3</f>
        <v>UKxxx</v>
      </c>
      <c r="I110" s="118"/>
      <c r="J110" s="132" t="s">
        <v>271</v>
      </c>
      <c r="K110" s="132" t="s">
        <v>324</v>
      </c>
      <c r="L110" s="118"/>
      <c r="M110" s="118"/>
      <c r="N110" s="118"/>
      <c r="P110" s="74" t="s">
        <v>250</v>
      </c>
      <c r="R110" s="74" t="s">
        <v>247</v>
      </c>
    </row>
    <row r="111" spans="1:18" ht="18.75">
      <c r="A111" s="74" t="str">
        <f t="shared" si="0"/>
        <v>#ignore</v>
      </c>
      <c r="B111" s="113" t="s">
        <v>445</v>
      </c>
      <c r="C111" s="146" t="str">
        <f t="shared" si="1"/>
        <v>29_UKxxxGx___mm/dd/yy_UKY_TWMF</v>
      </c>
      <c r="D111" s="132" t="str">
        <f t="shared" si="2"/>
        <v>UKxxxGx</v>
      </c>
      <c r="E111" s="133"/>
      <c r="F111" s="133"/>
      <c r="G111" s="134" t="str">
        <f>TEXT(UKxxx!$B$18,"ddmmmyy")</f>
        <v>mm/dd/yy</v>
      </c>
      <c r="H111" s="132" t="str">
        <f>UKxxx!$B$3</f>
        <v>UKxxx</v>
      </c>
      <c r="I111" s="118"/>
      <c r="J111" s="132" t="s">
        <v>271</v>
      </c>
      <c r="K111" s="132" t="s">
        <v>324</v>
      </c>
      <c r="L111" s="118"/>
      <c r="M111" s="118"/>
      <c r="N111" s="118"/>
      <c r="P111" s="74" t="s">
        <v>250</v>
      </c>
      <c r="R111" s="74" t="s">
        <v>247</v>
      </c>
    </row>
    <row r="112" spans="1:18" ht="18.75">
      <c r="A112" s="74" t="str">
        <f t="shared" si="0"/>
        <v>#ignore</v>
      </c>
      <c r="B112" s="113" t="s">
        <v>446</v>
      </c>
      <c r="C112" s="146" t="str">
        <f t="shared" si="1"/>
        <v>30_UKxxxGx___mm/dd/yy_UKY_TWMF</v>
      </c>
      <c r="D112" s="132" t="str">
        <f t="shared" si="2"/>
        <v>UKxxxGx</v>
      </c>
      <c r="E112" s="133"/>
      <c r="F112" s="133"/>
      <c r="G112" s="134" t="str">
        <f>TEXT(UKxxx!$B$18,"ddmmmyy")</f>
        <v>mm/dd/yy</v>
      </c>
      <c r="H112" s="132" t="str">
        <f>UKxxx!$B$3</f>
        <v>UKxxx</v>
      </c>
      <c r="I112" s="118"/>
      <c r="J112" s="132" t="s">
        <v>271</v>
      </c>
      <c r="K112" s="132" t="s">
        <v>324</v>
      </c>
      <c r="L112" s="118"/>
      <c r="M112" s="118"/>
      <c r="N112" s="118"/>
      <c r="P112" s="74" t="s">
        <v>250</v>
      </c>
      <c r="R112" s="74" t="s">
        <v>247</v>
      </c>
    </row>
    <row r="113" spans="1:18" ht="18.75">
      <c r="A113" s="74" t="str">
        <f t="shared" si="0"/>
        <v>#ignore</v>
      </c>
      <c r="B113" s="113" t="s">
        <v>172</v>
      </c>
      <c r="C113" s="146" t="str">
        <f t="shared" si="1"/>
        <v>31_UKxxxGx___mm/dd/yy_UKY_TWMF</v>
      </c>
      <c r="D113" s="132" t="str">
        <f t="shared" si="2"/>
        <v>UKxxxGx</v>
      </c>
      <c r="E113" s="133"/>
      <c r="F113" s="133"/>
      <c r="G113" s="134" t="str">
        <f>TEXT(UKxxx!$B$18,"ddmmmyy")</f>
        <v>mm/dd/yy</v>
      </c>
      <c r="H113" s="132" t="str">
        <f>UKxxx!$B$3</f>
        <v>UKxxx</v>
      </c>
      <c r="I113" s="118"/>
      <c r="J113" s="132" t="s">
        <v>271</v>
      </c>
      <c r="K113" s="132" t="s">
        <v>324</v>
      </c>
      <c r="L113" s="118"/>
      <c r="M113" s="118"/>
      <c r="N113" s="118"/>
      <c r="P113" s="74" t="s">
        <v>250</v>
      </c>
      <c r="R113" s="74" t="s">
        <v>247</v>
      </c>
    </row>
    <row r="114" spans="1:18" ht="18.75">
      <c r="A114" s="74" t="str">
        <f t="shared" si="0"/>
        <v>#ignore</v>
      </c>
      <c r="B114" s="113" t="s">
        <v>173</v>
      </c>
      <c r="C114" s="146" t="str">
        <f t="shared" si="1"/>
        <v>32_UKxxxGx___mm/dd/yy_UKY_TWMF</v>
      </c>
      <c r="D114" s="132" t="str">
        <f t="shared" si="2"/>
        <v>UKxxxGx</v>
      </c>
      <c r="E114" s="133"/>
      <c r="F114" s="133"/>
      <c r="G114" s="134" t="str">
        <f>TEXT(UKxxx!$B$18,"ddmmmyy")</f>
        <v>mm/dd/yy</v>
      </c>
      <c r="H114" s="132" t="str">
        <f>UKxxx!$B$3</f>
        <v>UKxxx</v>
      </c>
      <c r="I114" s="118"/>
      <c r="J114" s="132" t="s">
        <v>271</v>
      </c>
      <c r="K114" s="132" t="s">
        <v>324</v>
      </c>
      <c r="L114" s="118"/>
      <c r="M114" s="118"/>
      <c r="N114" s="118"/>
      <c r="P114" s="74" t="s">
        <v>250</v>
      </c>
      <c r="R114" s="74" t="s">
        <v>247</v>
      </c>
    </row>
    <row r="115" spans="1:18" ht="18.75">
      <c r="A115" s="74" t="str">
        <f t="shared" si="0"/>
        <v>#ignore</v>
      </c>
      <c r="B115" s="113" t="s">
        <v>174</v>
      </c>
      <c r="C115" s="146" t="str">
        <f t="shared" si="1"/>
        <v>33_UKxxxGx___mm/dd/yy_UKY_TWMF</v>
      </c>
      <c r="D115" s="132" t="str">
        <f t="shared" si="2"/>
        <v>UKxxxGx</v>
      </c>
      <c r="E115" s="118"/>
      <c r="F115" s="133"/>
      <c r="G115" s="134" t="str">
        <f>TEXT(UKxxx!$B$18,"ddmmmyy")</f>
        <v>mm/dd/yy</v>
      </c>
      <c r="H115" s="132" t="str">
        <f>UKxxx!$B$3</f>
        <v>UKxxx</v>
      </c>
      <c r="I115" s="118"/>
      <c r="J115" s="132" t="s">
        <v>271</v>
      </c>
      <c r="K115" s="132" t="s">
        <v>324</v>
      </c>
      <c r="L115" s="118"/>
      <c r="M115" s="118"/>
      <c r="N115" s="118"/>
      <c r="P115" s="74" t="s">
        <v>250</v>
      </c>
      <c r="R115" s="74" t="s">
        <v>247</v>
      </c>
    </row>
    <row r="116" spans="1:18" ht="18.75">
      <c r="A116" s="74" t="str">
        <f t="shared" si="0"/>
        <v>#ignore</v>
      </c>
      <c r="B116" s="113" t="s">
        <v>175</v>
      </c>
      <c r="C116" s="146" t="str">
        <f t="shared" si="1"/>
        <v>34_UKxxxGx___mm/dd/yy_UKY_TWMF</v>
      </c>
      <c r="D116" s="132" t="str">
        <f t="shared" si="2"/>
        <v>UKxxxGx</v>
      </c>
      <c r="E116" s="118"/>
      <c r="F116" s="133"/>
      <c r="G116" s="134" t="str">
        <f>TEXT(UKxxx!$B$18,"ddmmmyy")</f>
        <v>mm/dd/yy</v>
      </c>
      <c r="H116" s="132" t="str">
        <f>UKxxx!$B$3</f>
        <v>UKxxx</v>
      </c>
      <c r="I116" s="118"/>
      <c r="J116" s="132" t="s">
        <v>271</v>
      </c>
      <c r="K116" s="132" t="s">
        <v>324</v>
      </c>
      <c r="L116" s="118"/>
      <c r="M116" s="118"/>
      <c r="N116" s="118"/>
      <c r="P116" s="74" t="s">
        <v>250</v>
      </c>
      <c r="R116" s="74" t="s">
        <v>247</v>
      </c>
    </row>
    <row r="117" spans="1:18">
      <c r="B117" s="119"/>
      <c r="C117" s="135"/>
    </row>
    <row r="118" spans="1:18">
      <c r="B118" s="119"/>
      <c r="C118" s="135"/>
    </row>
    <row r="119" spans="1:18" s="165" customFormat="1" ht="23.25">
      <c r="B119" s="166" t="s">
        <v>339</v>
      </c>
      <c r="P119" s="167"/>
    </row>
    <row r="120" spans="1:18" s="147" customFormat="1">
      <c r="B120" s="168" t="s">
        <v>91</v>
      </c>
      <c r="C120" s="169"/>
    </row>
    <row r="121" spans="1:18" s="147" customFormat="1">
      <c r="B121" s="168" t="s">
        <v>92</v>
      </c>
      <c r="C121" s="170"/>
    </row>
    <row r="122" spans="1:18" s="147" customFormat="1">
      <c r="B122" s="171"/>
      <c r="C122" s="170"/>
      <c r="D122" s="172"/>
    </row>
    <row r="123" spans="1:18" s="147" customFormat="1">
      <c r="B123" s="172" t="s">
        <v>96</v>
      </c>
      <c r="C123" s="172"/>
      <c r="D123" s="172"/>
    </row>
    <row r="124" spans="1:18" s="147" customFormat="1">
      <c r="B124" s="172"/>
      <c r="C124" s="172"/>
      <c r="D124" s="172"/>
    </row>
    <row r="125" spans="1:18" s="147" customFormat="1">
      <c r="A125" s="147" t="s">
        <v>2</v>
      </c>
      <c r="B125" s="149" t="s">
        <v>19</v>
      </c>
      <c r="C125" s="147" t="s">
        <v>31</v>
      </c>
      <c r="D125" s="173" t="s">
        <v>21</v>
      </c>
      <c r="E125" s="174" t="s">
        <v>22</v>
      </c>
      <c r="I125" s="175"/>
    </row>
    <row r="126" spans="1:18" s="147" customFormat="1">
      <c r="B126" s="147" t="s">
        <v>255</v>
      </c>
      <c r="C126" s="147" t="s">
        <v>34</v>
      </c>
      <c r="D126" s="176"/>
      <c r="E126" s="174" t="s">
        <v>338</v>
      </c>
    </row>
    <row r="127" spans="1:18" s="147" customFormat="1">
      <c r="D127" s="173"/>
      <c r="E127" s="174"/>
    </row>
    <row r="128" spans="1:18" s="147" customFormat="1">
      <c r="A128" s="147" t="s">
        <v>2</v>
      </c>
      <c r="C128" s="147" t="s">
        <v>24</v>
      </c>
      <c r="K128" s="68" t="s">
        <v>326</v>
      </c>
    </row>
    <row r="129" spans="1:12" s="147" customFormat="1">
      <c r="A129" s="147" t="s">
        <v>4</v>
      </c>
      <c r="F129" s="177" t="s">
        <v>327</v>
      </c>
      <c r="G129" s="170"/>
      <c r="I129" s="175"/>
      <c r="J129" s="147" t="s">
        <v>328</v>
      </c>
      <c r="K129" s="147" t="s">
        <v>329</v>
      </c>
    </row>
    <row r="130" spans="1:12" s="147" customFormat="1" ht="31.5">
      <c r="A130" s="147" t="s">
        <v>4</v>
      </c>
      <c r="B130" s="149" t="s">
        <v>26</v>
      </c>
      <c r="C130" s="149" t="s">
        <v>212</v>
      </c>
      <c r="D130" s="178" t="s">
        <v>330</v>
      </c>
      <c r="E130" s="178" t="s">
        <v>331</v>
      </c>
      <c r="F130" s="178" t="s">
        <v>332</v>
      </c>
      <c r="G130" s="178" t="s">
        <v>333</v>
      </c>
      <c r="H130" s="178" t="s">
        <v>334</v>
      </c>
      <c r="I130" s="178" t="s">
        <v>335</v>
      </c>
      <c r="J130" s="178" t="s">
        <v>336</v>
      </c>
      <c r="K130" s="178" t="s">
        <v>337</v>
      </c>
      <c r="L130" s="178" t="s">
        <v>35</v>
      </c>
    </row>
    <row r="131" spans="1:12" s="147" customFormat="1">
      <c r="A131" s="147" t="str">
        <f>IF(A83="#ignore","#ignore","")</f>
        <v/>
      </c>
      <c r="B131" s="147" t="str">
        <f>B83</f>
        <v>01</v>
      </c>
      <c r="C131" s="154" t="str">
        <f>C83</f>
        <v>01_UKxxxGx_106_Tumor_Left_13C6Glc_Liquid_Diet_mm/dd/yy_UKY_TWMF</v>
      </c>
      <c r="D131" s="179"/>
      <c r="E131" s="180"/>
      <c r="F131" s="181"/>
      <c r="G131" s="158"/>
      <c r="H131" s="182">
        <f>SUM(D131:G131)</f>
        <v>0</v>
      </c>
      <c r="I131" s="183" t="e">
        <f>E131/H131</f>
        <v>#DIV/0!</v>
      </c>
      <c r="J131" s="158"/>
      <c r="K131" s="158"/>
      <c r="L131" s="172"/>
    </row>
    <row r="132" spans="1:12" s="147" customFormat="1">
      <c r="A132" s="147" t="str">
        <f t="shared" ref="A132:A164" si="3">IF(A84="#ignore","#ignore","")</f>
        <v/>
      </c>
      <c r="B132" s="147" t="str">
        <f t="shared" ref="B132:C164" si="4">B84</f>
        <v>02</v>
      </c>
      <c r="C132" s="154" t="str">
        <f t="shared" si="4"/>
        <v>02_UKxxxGx_106_Tumor_Right_13C6Glc_Liquid_Diet_mm/dd/yy_UKY_TWMF</v>
      </c>
      <c r="D132" s="179"/>
      <c r="E132" s="180"/>
      <c r="F132" s="181"/>
      <c r="G132" s="158"/>
      <c r="H132" s="182">
        <f t="shared" ref="H132:H164" si="5">SUM(D132:G132)</f>
        <v>0</v>
      </c>
      <c r="I132" s="183" t="e">
        <f t="shared" ref="I132:I164" si="6">E132/H132</f>
        <v>#DIV/0!</v>
      </c>
      <c r="J132" s="158"/>
      <c r="K132" s="158"/>
      <c r="L132" s="172"/>
    </row>
    <row r="133" spans="1:12" s="147" customFormat="1">
      <c r="A133" s="147" t="str">
        <f t="shared" si="3"/>
        <v/>
      </c>
      <c r="B133" s="147" t="str">
        <f t="shared" si="4"/>
        <v>03</v>
      </c>
      <c r="C133" s="154" t="str">
        <f t="shared" si="4"/>
        <v>03_UKxxxGx_106_Met_Left_13C6Glc_Liquid_Diet_mm/dd/yy_UKY_TWMF</v>
      </c>
      <c r="D133" s="179"/>
      <c r="E133" s="180"/>
      <c r="F133" s="181"/>
      <c r="G133" s="158"/>
      <c r="H133" s="182">
        <f t="shared" si="5"/>
        <v>0</v>
      </c>
      <c r="I133" s="183" t="e">
        <f t="shared" si="6"/>
        <v>#DIV/0!</v>
      </c>
      <c r="J133" s="158"/>
      <c r="K133" s="158"/>
      <c r="L133" s="172"/>
    </row>
    <row r="134" spans="1:12" s="147" customFormat="1">
      <c r="A134" s="147" t="str">
        <f t="shared" si="3"/>
        <v/>
      </c>
      <c r="B134" s="147" t="str">
        <f t="shared" si="4"/>
        <v>04</v>
      </c>
      <c r="C134" s="154" t="str">
        <f t="shared" si="4"/>
        <v>04_UKxxxGx_106_Met_Right_13C6Glc_Liquid_Diet_mm/dd/yy_UKY_TWMF</v>
      </c>
      <c r="D134" s="179"/>
      <c r="E134" s="180"/>
      <c r="F134" s="181"/>
      <c r="G134" s="158"/>
      <c r="H134" s="182">
        <f t="shared" si="5"/>
        <v>0</v>
      </c>
      <c r="I134" s="183" t="e">
        <f t="shared" si="6"/>
        <v>#DIV/0!</v>
      </c>
      <c r="J134" s="158"/>
      <c r="K134" s="158"/>
      <c r="L134" s="172"/>
    </row>
    <row r="135" spans="1:12" s="147" customFormat="1">
      <c r="A135" s="147" t="str">
        <f t="shared" si="3"/>
        <v/>
      </c>
      <c r="B135" s="147" t="str">
        <f t="shared" si="4"/>
        <v>05</v>
      </c>
      <c r="C135" s="154" t="str">
        <f t="shared" si="4"/>
        <v>05_UKxxxGx_106_Heart_13C6Glc_Liquid_Diet_mm/dd/yy_UKY_TWMF</v>
      </c>
      <c r="D135" s="179"/>
      <c r="E135" s="180"/>
      <c r="F135" s="181"/>
      <c r="G135" s="158"/>
      <c r="H135" s="182">
        <f t="shared" si="5"/>
        <v>0</v>
      </c>
      <c r="I135" s="183" t="e">
        <f t="shared" si="6"/>
        <v>#DIV/0!</v>
      </c>
      <c r="J135" s="158"/>
      <c r="K135" s="158"/>
      <c r="L135" s="172"/>
    </row>
    <row r="136" spans="1:12" s="147" customFormat="1">
      <c r="A136" s="147" t="str">
        <f t="shared" si="3"/>
        <v/>
      </c>
      <c r="B136" s="147" t="str">
        <f t="shared" si="4"/>
        <v>06</v>
      </c>
      <c r="C136" s="154" t="str">
        <f t="shared" si="4"/>
        <v>06_UKxxxGx_106_Lung_13C6Glc_Liquid_Diet_mm/dd/yy_UKY_TWMF</v>
      </c>
      <c r="D136" s="179"/>
      <c r="E136" s="180"/>
      <c r="F136" s="181"/>
      <c r="G136" s="158"/>
      <c r="H136" s="182">
        <f t="shared" si="5"/>
        <v>0</v>
      </c>
      <c r="I136" s="183" t="e">
        <f t="shared" si="6"/>
        <v>#DIV/0!</v>
      </c>
      <c r="J136" s="158"/>
      <c r="K136" s="158"/>
      <c r="L136" s="172"/>
    </row>
    <row r="137" spans="1:12" s="147" customFormat="1">
      <c r="A137" s="147" t="str">
        <f t="shared" si="3"/>
        <v/>
      </c>
      <c r="B137" s="147" t="str">
        <f t="shared" si="4"/>
        <v>07</v>
      </c>
      <c r="C137" s="154" t="str">
        <f t="shared" si="4"/>
        <v>07_UKxxxGx_106_Liver_13C6Glc_Liquid_Diet_mm/dd/yy_UKY_TWMF</v>
      </c>
      <c r="D137" s="179"/>
      <c r="E137" s="180"/>
      <c r="F137" s="181"/>
      <c r="G137" s="158"/>
      <c r="H137" s="182">
        <f t="shared" si="5"/>
        <v>0</v>
      </c>
      <c r="I137" s="183" t="e">
        <f t="shared" si="6"/>
        <v>#DIV/0!</v>
      </c>
      <c r="J137" s="158"/>
      <c r="K137" s="158"/>
      <c r="L137" s="172"/>
    </row>
    <row r="138" spans="1:12" s="147" customFormat="1">
      <c r="A138" s="147" t="str">
        <f t="shared" si="3"/>
        <v/>
      </c>
      <c r="B138" s="147" t="str">
        <f t="shared" si="4"/>
        <v>08</v>
      </c>
      <c r="C138" s="154" t="str">
        <f t="shared" si="4"/>
        <v>08_UKxxxGx_106_Kidney_13C6Glc_Liquid_Diet_mm/dd/yy_UKY_TWMF</v>
      </c>
      <c r="D138" s="179"/>
      <c r="E138" s="180"/>
      <c r="F138" s="181"/>
      <c r="G138" s="158"/>
      <c r="H138" s="182">
        <f t="shared" si="5"/>
        <v>0</v>
      </c>
      <c r="I138" s="183" t="e">
        <f t="shared" si="6"/>
        <v>#DIV/0!</v>
      </c>
      <c r="J138" s="158"/>
      <c r="K138" s="158"/>
      <c r="L138" s="172"/>
    </row>
    <row r="139" spans="1:12" s="147" customFormat="1">
      <c r="A139" s="147" t="str">
        <f t="shared" si="3"/>
        <v/>
      </c>
      <c r="B139" s="147" t="str">
        <f t="shared" si="4"/>
        <v>09</v>
      </c>
      <c r="C139" s="154" t="str">
        <f t="shared" si="4"/>
        <v>09_UKxxxGx_106_Pancreas_13C6Glc_Liquid_Diet_mm/dd/yy_UKY_TWMF</v>
      </c>
      <c r="D139" s="179"/>
      <c r="E139" s="180"/>
      <c r="F139" s="181"/>
      <c r="G139" s="158"/>
      <c r="H139" s="182">
        <f t="shared" si="5"/>
        <v>0</v>
      </c>
      <c r="I139" s="183" t="e">
        <f t="shared" si="6"/>
        <v>#DIV/0!</v>
      </c>
      <c r="J139" s="158"/>
      <c r="K139" s="158"/>
      <c r="L139" s="172"/>
    </row>
    <row r="140" spans="1:12" s="147" customFormat="1">
      <c r="A140" s="147" t="str">
        <f t="shared" si="3"/>
        <v/>
      </c>
      <c r="B140" s="147" t="str">
        <f t="shared" si="4"/>
        <v>10</v>
      </c>
      <c r="C140" s="154" t="str">
        <f t="shared" si="4"/>
        <v>10_UKxxxGx_106_Brain_13C6Glc_Liquid_Diet_mm/dd/yy_UKY_TWMF</v>
      </c>
      <c r="D140" s="179"/>
      <c r="E140" s="180"/>
      <c r="F140" s="181"/>
      <c r="G140" s="158"/>
      <c r="H140" s="182">
        <f t="shared" si="5"/>
        <v>0</v>
      </c>
      <c r="I140" s="183" t="e">
        <f t="shared" si="6"/>
        <v>#DIV/0!</v>
      </c>
      <c r="J140" s="158"/>
      <c r="K140" s="158"/>
      <c r="L140" s="172"/>
    </row>
    <row r="141" spans="1:12" s="147" customFormat="1">
      <c r="A141" s="147" t="str">
        <f t="shared" si="3"/>
        <v/>
      </c>
      <c r="B141" s="147" t="str">
        <f t="shared" si="4"/>
        <v>11</v>
      </c>
      <c r="C141" s="154" t="str">
        <f t="shared" si="4"/>
        <v>11_UKxxxGx_106_Muscle_13C6Glc_Liquid_Diet_mm/dd/yy_UKY_TWMF</v>
      </c>
      <c r="D141" s="179"/>
      <c r="E141" s="180"/>
      <c r="F141" s="181"/>
      <c r="G141" s="158"/>
      <c r="H141" s="182">
        <f t="shared" si="5"/>
        <v>0</v>
      </c>
      <c r="I141" s="183" t="e">
        <f t="shared" si="6"/>
        <v>#DIV/0!</v>
      </c>
      <c r="J141" s="158"/>
      <c r="K141" s="158"/>
      <c r="L141" s="172"/>
    </row>
    <row r="142" spans="1:12" s="147" customFormat="1">
      <c r="A142" s="147" t="str">
        <f t="shared" si="3"/>
        <v/>
      </c>
      <c r="B142" s="147" t="str">
        <f t="shared" si="4"/>
        <v>12</v>
      </c>
      <c r="C142" s="154" t="str">
        <f t="shared" si="4"/>
        <v>12_UKxxxGx_106_Fat_13C6Glc_Liquid_Diet_mm/dd/yy_UKY_TWMF</v>
      </c>
      <c r="D142" s="179"/>
      <c r="E142" s="180"/>
      <c r="F142" s="181"/>
      <c r="G142" s="158"/>
      <c r="H142" s="182">
        <f t="shared" si="5"/>
        <v>0</v>
      </c>
      <c r="I142" s="183" t="e">
        <f t="shared" si="6"/>
        <v>#DIV/0!</v>
      </c>
      <c r="J142" s="158"/>
      <c r="K142" s="158"/>
      <c r="L142" s="172"/>
    </row>
    <row r="143" spans="1:12" s="147" customFormat="1">
      <c r="A143" s="147" t="str">
        <f t="shared" si="3"/>
        <v/>
      </c>
      <c r="B143" s="147" t="str">
        <f t="shared" si="4"/>
        <v>13</v>
      </c>
      <c r="C143" s="154" t="str">
        <f t="shared" si="4"/>
        <v>13_UKxxxGx_107_Tumor_Left_13C6Glc_Liquid_Diet_mm/dd/yy_UKY_TWMF</v>
      </c>
      <c r="D143" s="179"/>
      <c r="E143" s="180"/>
      <c r="F143" s="181"/>
      <c r="G143" s="158"/>
      <c r="H143" s="182">
        <f t="shared" si="5"/>
        <v>0</v>
      </c>
      <c r="I143" s="183" t="e">
        <f t="shared" si="6"/>
        <v>#DIV/0!</v>
      </c>
      <c r="J143" s="158"/>
      <c r="K143" s="158"/>
      <c r="L143" s="172"/>
    </row>
    <row r="144" spans="1:12" s="147" customFormat="1">
      <c r="A144" s="147" t="str">
        <f t="shared" si="3"/>
        <v/>
      </c>
      <c r="B144" s="147" t="str">
        <f t="shared" si="4"/>
        <v>14</v>
      </c>
      <c r="C144" s="154" t="str">
        <f t="shared" si="4"/>
        <v>14_UKxxxGx_107_Tumor_Right_13C6Glc_Liquid_Diet_mm/dd/yy_UKY_TWMF</v>
      </c>
      <c r="D144" s="179"/>
      <c r="E144" s="180"/>
      <c r="F144" s="181"/>
      <c r="G144" s="158"/>
      <c r="H144" s="182">
        <f t="shared" si="5"/>
        <v>0</v>
      </c>
      <c r="I144" s="183" t="e">
        <f t="shared" si="6"/>
        <v>#DIV/0!</v>
      </c>
      <c r="J144" s="158"/>
      <c r="K144" s="158"/>
      <c r="L144" s="172"/>
    </row>
    <row r="145" spans="1:15" s="147" customFormat="1">
      <c r="A145" s="147" t="str">
        <f t="shared" si="3"/>
        <v/>
      </c>
      <c r="B145" s="147" t="str">
        <f t="shared" si="4"/>
        <v>15</v>
      </c>
      <c r="C145" s="154" t="str">
        <f t="shared" si="4"/>
        <v>15_UKxxxGx_107_Met_Left_13C6Glc_Liquid_Diet_mm/dd/yy_UKY_TWMF</v>
      </c>
      <c r="D145" s="179"/>
      <c r="E145" s="180"/>
      <c r="F145" s="181"/>
      <c r="G145" s="158"/>
      <c r="H145" s="182">
        <f t="shared" si="5"/>
        <v>0</v>
      </c>
      <c r="I145" s="183" t="e">
        <f t="shared" si="6"/>
        <v>#DIV/0!</v>
      </c>
      <c r="J145" s="158"/>
      <c r="K145" s="158"/>
      <c r="L145" s="172"/>
    </row>
    <row r="146" spans="1:15" s="147" customFormat="1">
      <c r="A146" s="147" t="str">
        <f t="shared" si="3"/>
        <v/>
      </c>
      <c r="B146" s="147" t="str">
        <f t="shared" si="4"/>
        <v>16</v>
      </c>
      <c r="C146" s="154" t="str">
        <f t="shared" si="4"/>
        <v>16_UKxxxGx_107_Met_Right_13C6Glc_Liquid_Diet_mm/dd/yy_UKY_TWMF</v>
      </c>
      <c r="D146" s="179"/>
      <c r="E146" s="180"/>
      <c r="F146" s="181"/>
      <c r="G146" s="158"/>
      <c r="H146" s="182">
        <f t="shared" si="5"/>
        <v>0</v>
      </c>
      <c r="I146" s="183" t="e">
        <f t="shared" si="6"/>
        <v>#DIV/0!</v>
      </c>
      <c r="J146" s="184"/>
      <c r="K146" s="184"/>
      <c r="L146" s="172"/>
    </row>
    <row r="147" spans="1:15" s="147" customFormat="1">
      <c r="A147" s="147" t="str">
        <f t="shared" si="3"/>
        <v/>
      </c>
      <c r="B147" s="147" t="str">
        <f t="shared" si="4"/>
        <v>17</v>
      </c>
      <c r="C147" s="154" t="str">
        <f t="shared" si="4"/>
        <v>17_UKxxxGx_107_Heart_13C6Glc_Liquid_Diet_mm/dd/yy_UKY_TWMF</v>
      </c>
      <c r="D147" s="179"/>
      <c r="E147" s="180"/>
      <c r="F147" s="181"/>
      <c r="G147" s="158"/>
      <c r="H147" s="182">
        <f t="shared" si="5"/>
        <v>0</v>
      </c>
      <c r="I147" s="183" t="e">
        <f t="shared" si="6"/>
        <v>#DIV/0!</v>
      </c>
      <c r="J147" s="184"/>
      <c r="K147" s="184"/>
      <c r="L147" s="172"/>
    </row>
    <row r="148" spans="1:15" s="147" customFormat="1">
      <c r="A148" s="147" t="str">
        <f t="shared" si="3"/>
        <v/>
      </c>
      <c r="B148" s="147" t="str">
        <f t="shared" si="4"/>
        <v>18</v>
      </c>
      <c r="C148" s="154" t="str">
        <f t="shared" si="4"/>
        <v>18_UKxxxGx_107_Lung_13C6Glc_Liquid_Diet_mm/dd/yy_UKY_TWMF</v>
      </c>
      <c r="D148" s="179"/>
      <c r="E148" s="180"/>
      <c r="F148" s="181"/>
      <c r="G148" s="158"/>
      <c r="H148" s="182">
        <f t="shared" si="5"/>
        <v>0</v>
      </c>
      <c r="I148" s="183" t="e">
        <f t="shared" si="6"/>
        <v>#DIV/0!</v>
      </c>
      <c r="J148" s="158"/>
      <c r="K148" s="158"/>
      <c r="L148" s="172"/>
    </row>
    <row r="149" spans="1:15" s="147" customFormat="1">
      <c r="A149" s="147" t="str">
        <f t="shared" si="3"/>
        <v/>
      </c>
      <c r="B149" s="147" t="str">
        <f t="shared" si="4"/>
        <v>19</v>
      </c>
      <c r="C149" s="154" t="str">
        <f t="shared" si="4"/>
        <v>19_UKxxxGx_107_Liver_13C6Glc_Liquid_Diet_mm/dd/yy_UKY_TWMF</v>
      </c>
      <c r="D149" s="179"/>
      <c r="E149" s="180"/>
      <c r="F149" s="181"/>
      <c r="G149" s="158"/>
      <c r="H149" s="182">
        <f t="shared" si="5"/>
        <v>0</v>
      </c>
      <c r="I149" s="183" t="e">
        <f t="shared" si="6"/>
        <v>#DIV/0!</v>
      </c>
      <c r="J149" s="158"/>
      <c r="K149" s="158"/>
      <c r="L149" s="172"/>
    </row>
    <row r="150" spans="1:15" s="147" customFormat="1">
      <c r="A150" s="147" t="str">
        <f t="shared" si="3"/>
        <v/>
      </c>
      <c r="B150" s="147" t="str">
        <f t="shared" si="4"/>
        <v>20</v>
      </c>
      <c r="C150" s="154" t="str">
        <f t="shared" si="4"/>
        <v>20_UKxxxGx_107_Kidney_13C6Glc_Liquid_Diet_mm/dd/yy_UKY_TWMF</v>
      </c>
      <c r="D150" s="179"/>
      <c r="E150" s="180"/>
      <c r="F150" s="181"/>
      <c r="G150" s="158"/>
      <c r="H150" s="182">
        <f t="shared" si="5"/>
        <v>0</v>
      </c>
      <c r="I150" s="183" t="e">
        <f t="shared" si="6"/>
        <v>#DIV/0!</v>
      </c>
      <c r="J150" s="158"/>
      <c r="K150" s="158"/>
      <c r="L150" s="172"/>
    </row>
    <row r="151" spans="1:15" s="147" customFormat="1">
      <c r="A151" s="147" t="str">
        <f t="shared" si="3"/>
        <v/>
      </c>
      <c r="B151" s="147" t="str">
        <f t="shared" si="4"/>
        <v>21</v>
      </c>
      <c r="C151" s="154" t="str">
        <f t="shared" si="4"/>
        <v>21_UKxxxGx_107_Pancreas_13C6Glc_Liquid_Diet_mm/dd/yy_UKY_TWMF</v>
      </c>
      <c r="D151" s="179"/>
      <c r="E151" s="180"/>
      <c r="F151" s="181"/>
      <c r="G151" s="158"/>
      <c r="H151" s="182">
        <f t="shared" si="5"/>
        <v>0</v>
      </c>
      <c r="I151" s="183" t="e">
        <f t="shared" si="6"/>
        <v>#DIV/0!</v>
      </c>
      <c r="J151" s="184"/>
      <c r="K151" s="184"/>
      <c r="L151" s="185"/>
      <c r="M151" s="163"/>
      <c r="N151" s="163"/>
      <c r="O151" s="163"/>
    </row>
    <row r="152" spans="1:15" s="147" customFormat="1">
      <c r="A152" s="147" t="str">
        <f t="shared" si="3"/>
        <v/>
      </c>
      <c r="B152" s="147" t="str">
        <f t="shared" si="4"/>
        <v>22</v>
      </c>
      <c r="C152" s="154" t="str">
        <f t="shared" si="4"/>
        <v>22_UKxxxGx_107_Brain_13C6Glc_Liquid_Diet_mm/dd/yy_UKY_TWMF</v>
      </c>
      <c r="D152" s="179"/>
      <c r="E152" s="180"/>
      <c r="F152" s="181"/>
      <c r="G152" s="158"/>
      <c r="H152" s="182">
        <f t="shared" si="5"/>
        <v>0</v>
      </c>
      <c r="I152" s="183" t="e">
        <f t="shared" si="6"/>
        <v>#DIV/0!</v>
      </c>
      <c r="J152" s="158"/>
      <c r="K152" s="158"/>
      <c r="L152" s="172"/>
    </row>
    <row r="153" spans="1:15" s="147" customFormat="1">
      <c r="A153" s="147" t="str">
        <f t="shared" si="3"/>
        <v/>
      </c>
      <c r="B153" s="147" t="str">
        <f t="shared" si="4"/>
        <v>23</v>
      </c>
      <c r="C153" s="154" t="str">
        <f t="shared" si="4"/>
        <v>23_UKxxxGx_107_Muscle_13C6Glc_Liquid_Diet_mm/dd/yy_UKY_TWMF</v>
      </c>
      <c r="D153" s="179"/>
      <c r="E153" s="180"/>
      <c r="F153" s="181"/>
      <c r="G153" s="158"/>
      <c r="H153" s="182">
        <f t="shared" si="5"/>
        <v>0</v>
      </c>
      <c r="I153" s="183" t="e">
        <f t="shared" si="6"/>
        <v>#DIV/0!</v>
      </c>
      <c r="J153" s="158"/>
      <c r="K153" s="158"/>
      <c r="L153" s="172"/>
    </row>
    <row r="154" spans="1:15" s="147" customFormat="1">
      <c r="A154" s="147" t="str">
        <f t="shared" si="3"/>
        <v/>
      </c>
      <c r="B154" s="147" t="str">
        <f t="shared" si="4"/>
        <v>24</v>
      </c>
      <c r="C154" s="154" t="str">
        <f t="shared" si="4"/>
        <v>24_UKxxxGx_107_Fat_13C6Glc_Liquid_Diet_mm/dd/yy_UKY_TWMF</v>
      </c>
      <c r="D154" s="179"/>
      <c r="E154" s="180"/>
      <c r="F154" s="181"/>
      <c r="G154" s="158"/>
      <c r="H154" s="182">
        <f t="shared" si="5"/>
        <v>0</v>
      </c>
      <c r="I154" s="183" t="e">
        <f t="shared" si="6"/>
        <v>#DIV/0!</v>
      </c>
      <c r="J154" s="158"/>
      <c r="K154" s="158"/>
      <c r="L154" s="172"/>
    </row>
    <row r="155" spans="1:15" s="147" customFormat="1">
      <c r="A155" s="147" t="str">
        <f t="shared" si="3"/>
        <v>#ignore</v>
      </c>
      <c r="B155" s="147" t="str">
        <f t="shared" si="4"/>
        <v>25</v>
      </c>
      <c r="C155" s="154" t="str">
        <f t="shared" si="4"/>
        <v>25_UKxxxGx___mm/dd/yy_UKY_TWMF</v>
      </c>
      <c r="D155" s="179"/>
      <c r="E155" s="180"/>
      <c r="F155" s="181"/>
      <c r="G155" s="158"/>
      <c r="H155" s="182">
        <f t="shared" si="5"/>
        <v>0</v>
      </c>
      <c r="I155" s="183" t="e">
        <f t="shared" si="6"/>
        <v>#DIV/0!</v>
      </c>
      <c r="J155" s="158"/>
      <c r="K155" s="158"/>
      <c r="L155" s="172"/>
    </row>
    <row r="156" spans="1:15" s="147" customFormat="1">
      <c r="A156" s="147" t="str">
        <f t="shared" si="3"/>
        <v>#ignore</v>
      </c>
      <c r="B156" s="147" t="str">
        <f t="shared" si="4"/>
        <v>26</v>
      </c>
      <c r="C156" s="154" t="str">
        <f t="shared" si="4"/>
        <v>26_UKxxxGx___mm/dd/yy_UKY_TWMF</v>
      </c>
      <c r="D156" s="179"/>
      <c r="E156" s="180"/>
      <c r="F156" s="181"/>
      <c r="G156" s="158"/>
      <c r="H156" s="182">
        <f t="shared" si="5"/>
        <v>0</v>
      </c>
      <c r="I156" s="183" t="e">
        <f t="shared" si="6"/>
        <v>#DIV/0!</v>
      </c>
      <c r="J156" s="158"/>
      <c r="K156" s="158"/>
      <c r="L156" s="172"/>
    </row>
    <row r="157" spans="1:15" s="147" customFormat="1">
      <c r="A157" s="147" t="str">
        <f t="shared" si="3"/>
        <v>#ignore</v>
      </c>
      <c r="B157" s="147" t="str">
        <f t="shared" si="4"/>
        <v>27</v>
      </c>
      <c r="C157" s="154" t="str">
        <f t="shared" si="4"/>
        <v>27_UKxxxGx___mm/dd/yy_UKY_TWMF</v>
      </c>
      <c r="D157" s="179"/>
      <c r="E157" s="180"/>
      <c r="F157" s="181"/>
      <c r="G157" s="158"/>
      <c r="H157" s="182">
        <f t="shared" si="5"/>
        <v>0</v>
      </c>
      <c r="I157" s="183" t="e">
        <f t="shared" si="6"/>
        <v>#DIV/0!</v>
      </c>
      <c r="J157" s="158"/>
      <c r="K157" s="158"/>
      <c r="L157" s="172"/>
    </row>
    <row r="158" spans="1:15" s="147" customFormat="1">
      <c r="A158" s="147" t="str">
        <f t="shared" si="3"/>
        <v>#ignore</v>
      </c>
      <c r="B158" s="147" t="str">
        <f t="shared" si="4"/>
        <v>28</v>
      </c>
      <c r="C158" s="154" t="str">
        <f t="shared" si="4"/>
        <v>28_UKxxxGx___mm/dd/yy_UKY_TWMF</v>
      </c>
      <c r="D158" s="179"/>
      <c r="E158" s="180"/>
      <c r="F158" s="181"/>
      <c r="G158" s="158"/>
      <c r="H158" s="182">
        <f t="shared" si="5"/>
        <v>0</v>
      </c>
      <c r="I158" s="183" t="e">
        <f t="shared" si="6"/>
        <v>#DIV/0!</v>
      </c>
      <c r="J158" s="158"/>
      <c r="K158" s="158"/>
      <c r="L158" s="172"/>
    </row>
    <row r="159" spans="1:15" s="147" customFormat="1">
      <c r="A159" s="147" t="str">
        <f t="shared" si="3"/>
        <v>#ignore</v>
      </c>
      <c r="B159" s="147" t="str">
        <f t="shared" si="4"/>
        <v>29</v>
      </c>
      <c r="C159" s="154" t="str">
        <f t="shared" si="4"/>
        <v>29_UKxxxGx___mm/dd/yy_UKY_TWMF</v>
      </c>
      <c r="D159" s="179"/>
      <c r="E159" s="180"/>
      <c r="F159" s="181"/>
      <c r="G159" s="158"/>
      <c r="H159" s="182">
        <f t="shared" si="5"/>
        <v>0</v>
      </c>
      <c r="I159" s="183" t="e">
        <f t="shared" si="6"/>
        <v>#DIV/0!</v>
      </c>
      <c r="J159" s="158"/>
      <c r="K159" s="158"/>
      <c r="L159" s="172"/>
    </row>
    <row r="160" spans="1:15" s="147" customFormat="1">
      <c r="A160" s="147" t="str">
        <f t="shared" si="3"/>
        <v>#ignore</v>
      </c>
      <c r="B160" s="147" t="str">
        <f t="shared" si="4"/>
        <v>30</v>
      </c>
      <c r="C160" s="154" t="str">
        <f t="shared" si="4"/>
        <v>30_UKxxxGx___mm/dd/yy_UKY_TWMF</v>
      </c>
      <c r="D160" s="179"/>
      <c r="E160" s="180"/>
      <c r="F160" s="181"/>
      <c r="G160" s="158"/>
      <c r="H160" s="182">
        <f t="shared" si="5"/>
        <v>0</v>
      </c>
      <c r="I160" s="183" t="e">
        <f t="shared" si="6"/>
        <v>#DIV/0!</v>
      </c>
      <c r="J160" s="158"/>
      <c r="K160" s="158"/>
      <c r="L160" s="172"/>
    </row>
    <row r="161" spans="1:12" s="147" customFormat="1">
      <c r="A161" s="147" t="str">
        <f t="shared" si="3"/>
        <v>#ignore</v>
      </c>
      <c r="B161" s="147" t="str">
        <f t="shared" si="4"/>
        <v>31</v>
      </c>
      <c r="C161" s="154" t="str">
        <f t="shared" si="4"/>
        <v>31_UKxxxGx___mm/dd/yy_UKY_TWMF</v>
      </c>
      <c r="D161" s="179"/>
      <c r="E161" s="180"/>
      <c r="F161" s="181"/>
      <c r="G161" s="158"/>
      <c r="H161" s="182">
        <f t="shared" si="5"/>
        <v>0</v>
      </c>
      <c r="I161" s="183" t="e">
        <f t="shared" si="6"/>
        <v>#DIV/0!</v>
      </c>
      <c r="J161" s="158"/>
      <c r="K161" s="158"/>
      <c r="L161" s="172"/>
    </row>
    <row r="162" spans="1:12" s="147" customFormat="1">
      <c r="A162" s="147" t="str">
        <f t="shared" si="3"/>
        <v>#ignore</v>
      </c>
      <c r="B162" s="147" t="str">
        <f t="shared" si="4"/>
        <v>32</v>
      </c>
      <c r="C162" s="154" t="str">
        <f t="shared" si="4"/>
        <v>32_UKxxxGx___mm/dd/yy_UKY_TWMF</v>
      </c>
      <c r="D162" s="179"/>
      <c r="E162" s="180"/>
      <c r="F162" s="181"/>
      <c r="G162" s="158"/>
      <c r="H162" s="182">
        <f t="shared" si="5"/>
        <v>0</v>
      </c>
      <c r="I162" s="183" t="e">
        <f t="shared" si="6"/>
        <v>#DIV/0!</v>
      </c>
      <c r="J162" s="158"/>
      <c r="K162" s="158"/>
      <c r="L162" s="172"/>
    </row>
    <row r="163" spans="1:12" s="147" customFormat="1">
      <c r="A163" s="147" t="str">
        <f t="shared" si="3"/>
        <v>#ignore</v>
      </c>
      <c r="B163" s="147" t="str">
        <f t="shared" si="4"/>
        <v>33</v>
      </c>
      <c r="C163" s="154" t="str">
        <f t="shared" si="4"/>
        <v>33_UKxxxGx___mm/dd/yy_UKY_TWMF</v>
      </c>
      <c r="D163" s="179"/>
      <c r="E163" s="180"/>
      <c r="F163" s="181"/>
      <c r="G163" s="158"/>
      <c r="H163" s="182">
        <f t="shared" si="5"/>
        <v>0</v>
      </c>
      <c r="I163" s="183" t="e">
        <f t="shared" si="6"/>
        <v>#DIV/0!</v>
      </c>
      <c r="J163" s="158"/>
      <c r="K163" s="158"/>
      <c r="L163" s="172"/>
    </row>
    <row r="164" spans="1:12" s="147" customFormat="1">
      <c r="A164" s="147" t="str">
        <f t="shared" si="3"/>
        <v>#ignore</v>
      </c>
      <c r="B164" s="147" t="str">
        <f t="shared" si="4"/>
        <v>34</v>
      </c>
      <c r="C164" s="154" t="str">
        <f t="shared" si="4"/>
        <v>34_UKxxxGx___mm/dd/yy_UKY_TWMF</v>
      </c>
      <c r="D164" s="179"/>
      <c r="E164" s="180"/>
      <c r="F164" s="181"/>
      <c r="G164" s="158"/>
      <c r="H164" s="182">
        <f t="shared" si="5"/>
        <v>0</v>
      </c>
      <c r="I164" s="183" t="e">
        <f t="shared" si="6"/>
        <v>#DIV/0!</v>
      </c>
      <c r="J164" s="158"/>
      <c r="K164" s="158"/>
      <c r="L164" s="172"/>
    </row>
    <row r="165" spans="1:12" s="147" customFormat="1">
      <c r="B165" s="149"/>
      <c r="C165" s="186"/>
      <c r="D165" s="187"/>
      <c r="E165" s="188"/>
      <c r="F165" s="149"/>
      <c r="H165" s="71"/>
      <c r="I165" s="71"/>
    </row>
    <row r="166" spans="1:12" s="147" customFormat="1">
      <c r="B166" s="168" t="s">
        <v>91</v>
      </c>
      <c r="C166" s="169"/>
    </row>
    <row r="167" spans="1:12" s="147" customFormat="1">
      <c r="B167" s="168" t="s">
        <v>92</v>
      </c>
      <c r="C167" s="170"/>
    </row>
    <row r="168" spans="1:12" s="147" customFormat="1">
      <c r="B168" s="168"/>
      <c r="C168" s="172"/>
    </row>
    <row r="169" spans="1:12" s="147" customFormat="1">
      <c r="B169" s="172" t="s">
        <v>93</v>
      </c>
      <c r="C169" s="172"/>
      <c r="D169" s="189"/>
    </row>
    <row r="170" spans="1:12" s="147" customFormat="1">
      <c r="A170" s="147" t="s">
        <v>2</v>
      </c>
      <c r="B170" s="149" t="s">
        <v>19</v>
      </c>
      <c r="C170" s="147" t="s">
        <v>31</v>
      </c>
      <c r="D170" s="173" t="s">
        <v>21</v>
      </c>
      <c r="E170" s="174" t="s">
        <v>22</v>
      </c>
    </row>
    <row r="171" spans="1:12" s="147" customFormat="1">
      <c r="B171" s="147" t="s">
        <v>36</v>
      </c>
      <c r="C171" s="147" t="s">
        <v>32</v>
      </c>
      <c r="D171" s="190" t="s">
        <v>37</v>
      </c>
      <c r="E171" s="174" t="s">
        <v>211</v>
      </c>
    </row>
    <row r="172" spans="1:12" s="147" customFormat="1">
      <c r="B172" s="147" t="s">
        <v>38</v>
      </c>
      <c r="C172" s="147" t="s">
        <v>32</v>
      </c>
      <c r="D172" s="176" t="s">
        <v>39</v>
      </c>
      <c r="E172" s="174" t="s">
        <v>40</v>
      </c>
    </row>
    <row r="173" spans="1:12" s="147" customFormat="1">
      <c r="B173" s="147" t="s">
        <v>221</v>
      </c>
      <c r="C173" s="147" t="s">
        <v>32</v>
      </c>
      <c r="D173" s="170"/>
      <c r="E173" s="147" t="s">
        <v>70</v>
      </c>
    </row>
    <row r="174" spans="1:12" s="147" customFormat="1"/>
    <row r="175" spans="1:12" s="147" customFormat="1">
      <c r="A175" s="71" t="s">
        <v>2</v>
      </c>
      <c r="B175" s="71" t="s">
        <v>19</v>
      </c>
      <c r="C175" s="147" t="s">
        <v>208</v>
      </c>
      <c r="D175" s="147" t="s">
        <v>20</v>
      </c>
      <c r="E175" s="191" t="s">
        <v>218</v>
      </c>
      <c r="F175" s="191" t="s">
        <v>215</v>
      </c>
      <c r="G175" s="192"/>
      <c r="H175" s="192"/>
      <c r="I175" s="192"/>
    </row>
    <row r="176" spans="1:12" s="147" customFormat="1">
      <c r="A176" s="71"/>
      <c r="B176" s="71" t="s">
        <v>223</v>
      </c>
      <c r="C176" s="191" t="s">
        <v>225</v>
      </c>
      <c r="D176" s="191" t="s">
        <v>219</v>
      </c>
      <c r="E176" s="170"/>
      <c r="F176" s="170"/>
      <c r="G176" s="192"/>
      <c r="H176" s="192"/>
      <c r="I176" s="192"/>
    </row>
    <row r="177" spans="1:34" s="147" customFormat="1">
      <c r="A177" s="71"/>
      <c r="B177" s="71" t="s">
        <v>224</v>
      </c>
      <c r="C177" s="191" t="s">
        <v>225</v>
      </c>
      <c r="D177" s="191" t="s">
        <v>219</v>
      </c>
      <c r="E177" s="170"/>
      <c r="F177" s="170"/>
      <c r="G177" s="192"/>
      <c r="H177" s="192"/>
      <c r="I177" s="192"/>
    </row>
    <row r="178" spans="1:34" s="147" customFormat="1">
      <c r="A178" s="71"/>
      <c r="B178" s="71" t="s">
        <v>226</v>
      </c>
      <c r="C178" s="191" t="s">
        <v>225</v>
      </c>
      <c r="D178" s="191" t="s">
        <v>219</v>
      </c>
      <c r="E178" s="170"/>
      <c r="F178" s="170"/>
      <c r="G178" s="192"/>
      <c r="H178" s="192"/>
      <c r="I178" s="192"/>
    </row>
    <row r="179" spans="1:34" s="147" customFormat="1">
      <c r="A179" s="71"/>
      <c r="B179" s="71" t="s">
        <v>227</v>
      </c>
      <c r="C179" s="191" t="s">
        <v>225</v>
      </c>
      <c r="D179" s="191" t="s">
        <v>219</v>
      </c>
      <c r="E179" s="170"/>
      <c r="F179" s="170"/>
      <c r="G179" s="192"/>
      <c r="H179" s="192"/>
      <c r="I179" s="192"/>
    </row>
    <row r="180" spans="1:34" s="147" customFormat="1"/>
    <row r="181" spans="1:34" s="147" customFormat="1" ht="39.950000000000003" customHeight="1">
      <c r="A181" s="147" t="s">
        <v>2</v>
      </c>
      <c r="B181" s="148"/>
      <c r="C181" s="149" t="s">
        <v>33</v>
      </c>
      <c r="G181" s="150" t="str">
        <f>IF(G183="","","#sample%child.id=-polar-FTMS_A; #.replicate=1;#%type=""analytical"";#.weight; #%units=g;*#protocol.id=polar_extraction; #sample.type=tissue_extract")</f>
        <v/>
      </c>
      <c r="H181" s="147" t="str">
        <f>IF(G183="","","*#protocol.id")</f>
        <v/>
      </c>
      <c r="I181" s="151" t="str">
        <f>IF(G183="","","#sample.status")</f>
        <v/>
      </c>
      <c r="J181" s="150" t="str">
        <f>IF(J183="","","#sample%child.id=-polar-FTMS_B; #.replicate=2;#%type=""analytical"";#.weight; #%units=g;*#protocol.id=polar_extraction; #sample.type=tissue_extract")</f>
        <v/>
      </c>
      <c r="K181" s="147" t="str">
        <f>IF(J183="","","*#protocol.id")</f>
        <v/>
      </c>
      <c r="L181" s="151" t="str">
        <f>IF(J183="","","#sample.status")</f>
        <v/>
      </c>
      <c r="M181" s="150" t="str">
        <f>IF(M183="","","#sample%child.id=-polar-FTMS_C; #.replicate=3;#%type=""analytical"";#.weight; #%units=g;*#protocol.id=polar_extraction; #sample.type=tissue_extract")</f>
        <v/>
      </c>
      <c r="N181" s="147" t="str">
        <f>IF(M183="","","*#protocol.id")</f>
        <v/>
      </c>
      <c r="O181" s="151" t="str">
        <f>IF(M183="","","#sample.status")</f>
        <v/>
      </c>
      <c r="P181" s="150" t="str">
        <f>IF(P183="","","#sample%child.id=-polar-ICMS_A;#.replicate=1; #%type=""analytical"";#.weight; #%units=g;*#protocol.id=polar_preparation; #sample.type=tissue_extract")</f>
        <v/>
      </c>
      <c r="Q181" s="147" t="str">
        <f>IF(P183="","","*#protocol.id")</f>
        <v/>
      </c>
      <c r="R181" s="151" t="str">
        <f>IF(P183="","","#sample.status")</f>
        <v/>
      </c>
      <c r="S181" s="150" t="str">
        <f>IF(S183="","","#sample%child.id=-polar-ICMS_B;#.replicate=2; #%type=""analytical"";#.weight; #%units=g;*#protocol.id=polar_preparation; #sample.type=tissue_extract")</f>
        <v/>
      </c>
      <c r="T181" s="147" t="str">
        <f>IF(S183="","","*#protocol.id")</f>
        <v/>
      </c>
      <c r="U181" s="151" t="str">
        <f>IF(S183="","","#sample.status")</f>
        <v/>
      </c>
      <c r="V181" s="150" t="str">
        <f>IF(V183="","","#sample%child.id=-polar-NMR_A;#.replicate=1; #%type=""analytical"";#.weight; #%units=g;*#protocol.id=polar_preparation,acetone_preparation; #sample.type=tissue_extract")</f>
        <v/>
      </c>
      <c r="W181" s="147" t="str">
        <f>IF(V183="","","*#protocol.id")</f>
        <v/>
      </c>
      <c r="X181" s="151" t="str">
        <f>IF(V183="","","#sample.status")</f>
        <v/>
      </c>
      <c r="Y181" s="150" t="str">
        <f>IF(Y183="","","#sample%child.id=-polar-NMR_B;#.replicate=2; #%type=""analytical"";#.weight; #%units=g;*#protocol.id=polar_preparation; #sample.type=tissue_extract")</f>
        <v/>
      </c>
      <c r="Z181" s="147" t="str">
        <f>IF(Y183="","","*#protocol.id")</f>
        <v/>
      </c>
      <c r="AA181" s="151" t="str">
        <f>IF(Y183="","","#sample.status")</f>
        <v/>
      </c>
    </row>
    <row r="182" spans="1:34" s="147" customFormat="1" ht="31.5">
      <c r="A182" s="68" t="s">
        <v>4</v>
      </c>
      <c r="B182" s="149" t="s">
        <v>26</v>
      </c>
      <c r="C182" s="152" t="s">
        <v>209</v>
      </c>
      <c r="D182" s="149" t="s">
        <v>41</v>
      </c>
      <c r="E182" s="149" t="s">
        <v>42</v>
      </c>
      <c r="F182" s="149" t="s">
        <v>43</v>
      </c>
      <c r="G182" s="149" t="s">
        <v>44</v>
      </c>
      <c r="H182" s="147" t="s">
        <v>222</v>
      </c>
      <c r="I182" s="151" t="s">
        <v>363</v>
      </c>
      <c r="J182" s="149" t="s">
        <v>45</v>
      </c>
      <c r="K182" s="147" t="s">
        <v>222</v>
      </c>
      <c r="L182" s="151" t="s">
        <v>363</v>
      </c>
      <c r="M182" s="149" t="s">
        <v>229</v>
      </c>
      <c r="N182" s="147" t="s">
        <v>222</v>
      </c>
      <c r="O182" s="151" t="s">
        <v>363</v>
      </c>
      <c r="P182" s="149" t="s">
        <v>230</v>
      </c>
      <c r="Q182" s="147" t="s">
        <v>222</v>
      </c>
      <c r="R182" s="151" t="s">
        <v>363</v>
      </c>
      <c r="S182" s="149" t="s">
        <v>231</v>
      </c>
      <c r="T182" s="147" t="s">
        <v>222</v>
      </c>
      <c r="U182" s="151" t="s">
        <v>363</v>
      </c>
      <c r="V182" s="149" t="s">
        <v>46</v>
      </c>
      <c r="W182" s="147" t="s">
        <v>222</v>
      </c>
      <c r="X182" s="151" t="s">
        <v>363</v>
      </c>
      <c r="Y182" s="149" t="s">
        <v>47</v>
      </c>
      <c r="Z182" s="147" t="s">
        <v>222</v>
      </c>
      <c r="AA182" s="151" t="s">
        <v>363</v>
      </c>
      <c r="AB182" s="149" t="s">
        <v>94</v>
      </c>
      <c r="AC182" s="149" t="s">
        <v>95</v>
      </c>
      <c r="AD182" s="147" t="s">
        <v>35</v>
      </c>
      <c r="AE182" s="153" t="s">
        <v>364</v>
      </c>
      <c r="AF182" s="153" t="s">
        <v>365</v>
      </c>
      <c r="AG182" s="153" t="s">
        <v>366</v>
      </c>
      <c r="AH182" s="68" t="s">
        <v>367</v>
      </c>
    </row>
    <row r="183" spans="1:34" s="147" customFormat="1">
      <c r="A183" s="147" t="str">
        <f>IF(A83="#ignore","#ignore","")</f>
        <v/>
      </c>
      <c r="B183" s="147" t="str">
        <f>B83</f>
        <v>01</v>
      </c>
      <c r="C183" s="154" t="str">
        <f>CONCATENATE(C83,"-homogenate")</f>
        <v>01_UKxxxGx_106_Tumor_Left_13C6Glc_Liquid_Diet_mm/dd/yy_UKY_TWMF-homogenate</v>
      </c>
      <c r="D183" s="155"/>
      <c r="E183" s="155"/>
      <c r="F183" s="156">
        <f>E183-D183</f>
        <v>0</v>
      </c>
      <c r="G183" s="155"/>
      <c r="H183" s="157" t="s">
        <v>224</v>
      </c>
      <c r="I183" s="157"/>
      <c r="J183" s="155"/>
      <c r="K183" s="157" t="s">
        <v>224</v>
      </c>
      <c r="L183" s="157"/>
      <c r="M183" s="158"/>
      <c r="N183" s="159" t="s">
        <v>368</v>
      </c>
      <c r="O183" s="157"/>
      <c r="P183" s="155"/>
      <c r="Q183" s="159" t="s">
        <v>369</v>
      </c>
      <c r="R183" s="157"/>
      <c r="S183" s="155"/>
      <c r="T183" s="159" t="s">
        <v>369</v>
      </c>
      <c r="U183" s="157"/>
      <c r="V183" s="155"/>
      <c r="W183" s="159" t="s">
        <v>370</v>
      </c>
      <c r="X183" s="157"/>
      <c r="Y183" s="160"/>
      <c r="Z183" s="159" t="s">
        <v>370</v>
      </c>
      <c r="AA183" s="157"/>
      <c r="AB183" s="161" t="e">
        <f t="shared" ref="AB183:AB216" si="7">V183/F183</f>
        <v>#DIV/0!</v>
      </c>
      <c r="AC183" s="162" t="e">
        <f t="shared" ref="AC183:AC216" si="8">Y183/F183</f>
        <v>#DIV/0!</v>
      </c>
      <c r="AE183" s="147">
        <f>$F183/16</f>
        <v>0</v>
      </c>
      <c r="AF183" s="147">
        <f>$F183/8</f>
        <v>0</v>
      </c>
      <c r="AG183" s="147">
        <f>($F183-(AE183*3)-(AF183*2))/2</f>
        <v>0</v>
      </c>
      <c r="AH183" s="147" t="str">
        <f>B183</f>
        <v>01</v>
      </c>
    </row>
    <row r="184" spans="1:34" s="147" customFormat="1">
      <c r="A184" s="147" t="str">
        <f t="shared" ref="A184:A216" si="9">IF(A84="#ignore","#ignore","")</f>
        <v/>
      </c>
      <c r="B184" s="147" t="str">
        <f t="shared" ref="B184:B216" si="10">B84</f>
        <v>02</v>
      </c>
      <c r="C184" s="154" t="str">
        <f t="shared" ref="C184:C216" si="11">CONCATENATE(C84,"-homogenate")</f>
        <v>02_UKxxxGx_106_Tumor_Right_13C6Glc_Liquid_Diet_mm/dd/yy_UKY_TWMF-homogenate</v>
      </c>
      <c r="D184" s="155"/>
      <c r="E184" s="155"/>
      <c r="F184" s="156">
        <f t="shared" ref="F184:F216" si="12">E184-D184</f>
        <v>0</v>
      </c>
      <c r="G184" s="155"/>
      <c r="H184" s="157" t="s">
        <v>224</v>
      </c>
      <c r="I184" s="157"/>
      <c r="J184" s="155"/>
      <c r="K184" s="157" t="s">
        <v>224</v>
      </c>
      <c r="L184" s="157"/>
      <c r="M184" s="158"/>
      <c r="N184" s="159" t="s">
        <v>368</v>
      </c>
      <c r="O184" s="157"/>
      <c r="P184" s="155"/>
      <c r="Q184" s="159" t="s">
        <v>369</v>
      </c>
      <c r="R184" s="157"/>
      <c r="S184" s="155"/>
      <c r="T184" s="159" t="s">
        <v>369</v>
      </c>
      <c r="U184" s="157"/>
      <c r="V184" s="155"/>
      <c r="W184" s="159" t="s">
        <v>370</v>
      </c>
      <c r="X184" s="157"/>
      <c r="Y184" s="155"/>
      <c r="Z184" s="159" t="s">
        <v>370</v>
      </c>
      <c r="AA184" s="157"/>
      <c r="AB184" s="161" t="e">
        <f t="shared" si="7"/>
        <v>#DIV/0!</v>
      </c>
      <c r="AC184" s="162" t="e">
        <f t="shared" si="8"/>
        <v>#DIV/0!</v>
      </c>
      <c r="AE184" s="147">
        <f t="shared" ref="AE184:AE216" si="13">$F184/16</f>
        <v>0</v>
      </c>
      <c r="AF184" s="147">
        <f t="shared" ref="AF184:AF216" si="14">$F184/8</f>
        <v>0</v>
      </c>
      <c r="AG184" s="147">
        <f t="shared" ref="AG184:AG216" si="15">($F184-(AE184*3)-(AF184*2))/2</f>
        <v>0</v>
      </c>
      <c r="AH184" s="147" t="str">
        <f t="shared" ref="AH184:AH216" si="16">B184</f>
        <v>02</v>
      </c>
    </row>
    <row r="185" spans="1:34" s="147" customFormat="1">
      <c r="A185" s="147" t="str">
        <f t="shared" si="9"/>
        <v/>
      </c>
      <c r="B185" s="147" t="str">
        <f t="shared" si="10"/>
        <v>03</v>
      </c>
      <c r="C185" s="154" t="str">
        <f t="shared" si="11"/>
        <v>03_UKxxxGx_106_Met_Left_13C6Glc_Liquid_Diet_mm/dd/yy_UKY_TWMF-homogenate</v>
      </c>
      <c r="D185" s="155"/>
      <c r="E185" s="155"/>
      <c r="F185" s="156">
        <f t="shared" si="12"/>
        <v>0</v>
      </c>
      <c r="G185" s="155"/>
      <c r="H185" s="157" t="s">
        <v>224</v>
      </c>
      <c r="I185" s="157"/>
      <c r="J185" s="155"/>
      <c r="K185" s="157" t="s">
        <v>224</v>
      </c>
      <c r="L185" s="157"/>
      <c r="M185" s="158"/>
      <c r="N185" s="159" t="s">
        <v>368</v>
      </c>
      <c r="O185" s="157"/>
      <c r="P185" s="155"/>
      <c r="Q185" s="159" t="s">
        <v>369</v>
      </c>
      <c r="R185" s="157"/>
      <c r="S185" s="155"/>
      <c r="T185" s="159" t="s">
        <v>369</v>
      </c>
      <c r="U185" s="157"/>
      <c r="V185" s="155"/>
      <c r="W185" s="159" t="s">
        <v>370</v>
      </c>
      <c r="X185" s="157"/>
      <c r="Y185" s="155"/>
      <c r="Z185" s="159" t="s">
        <v>370</v>
      </c>
      <c r="AA185" s="157"/>
      <c r="AB185" s="161" t="e">
        <f t="shared" si="7"/>
        <v>#DIV/0!</v>
      </c>
      <c r="AC185" s="162" t="e">
        <f t="shared" si="8"/>
        <v>#DIV/0!</v>
      </c>
      <c r="AE185" s="147">
        <f t="shared" si="13"/>
        <v>0</v>
      </c>
      <c r="AF185" s="147">
        <f t="shared" si="14"/>
        <v>0</v>
      </c>
      <c r="AG185" s="147">
        <f t="shared" si="15"/>
        <v>0</v>
      </c>
      <c r="AH185" s="147" t="str">
        <f t="shared" si="16"/>
        <v>03</v>
      </c>
    </row>
    <row r="186" spans="1:34" s="147" customFormat="1">
      <c r="A186" s="147" t="str">
        <f t="shared" si="9"/>
        <v/>
      </c>
      <c r="B186" s="147" t="str">
        <f t="shared" si="10"/>
        <v>04</v>
      </c>
      <c r="C186" s="154" t="str">
        <f t="shared" si="11"/>
        <v>04_UKxxxGx_106_Met_Right_13C6Glc_Liquid_Diet_mm/dd/yy_UKY_TWMF-homogenate</v>
      </c>
      <c r="D186" s="155"/>
      <c r="E186" s="155"/>
      <c r="F186" s="156">
        <f t="shared" si="12"/>
        <v>0</v>
      </c>
      <c r="G186" s="155"/>
      <c r="H186" s="157" t="s">
        <v>224</v>
      </c>
      <c r="I186" s="157"/>
      <c r="J186" s="155"/>
      <c r="K186" s="157" t="s">
        <v>224</v>
      </c>
      <c r="L186" s="157"/>
      <c r="M186" s="158"/>
      <c r="N186" s="159" t="s">
        <v>368</v>
      </c>
      <c r="O186" s="157"/>
      <c r="P186" s="155"/>
      <c r="Q186" s="159" t="s">
        <v>369</v>
      </c>
      <c r="R186" s="157"/>
      <c r="S186" s="155"/>
      <c r="T186" s="159" t="s">
        <v>369</v>
      </c>
      <c r="U186" s="157"/>
      <c r="V186" s="155"/>
      <c r="W186" s="159" t="s">
        <v>370</v>
      </c>
      <c r="X186" s="157"/>
      <c r="Y186" s="155"/>
      <c r="Z186" s="159" t="s">
        <v>370</v>
      </c>
      <c r="AA186" s="157"/>
      <c r="AB186" s="161" t="e">
        <f t="shared" si="7"/>
        <v>#DIV/0!</v>
      </c>
      <c r="AC186" s="162" t="e">
        <f t="shared" si="8"/>
        <v>#DIV/0!</v>
      </c>
      <c r="AE186" s="147">
        <f t="shared" si="13"/>
        <v>0</v>
      </c>
      <c r="AF186" s="147">
        <f t="shared" si="14"/>
        <v>0</v>
      </c>
      <c r="AG186" s="147">
        <f t="shared" si="15"/>
        <v>0</v>
      </c>
      <c r="AH186" s="147" t="str">
        <f t="shared" si="16"/>
        <v>04</v>
      </c>
    </row>
    <row r="187" spans="1:34" s="147" customFormat="1">
      <c r="A187" s="147" t="str">
        <f t="shared" si="9"/>
        <v/>
      </c>
      <c r="B187" s="147" t="str">
        <f t="shared" si="10"/>
        <v>05</v>
      </c>
      <c r="C187" s="154" t="str">
        <f t="shared" si="11"/>
        <v>05_UKxxxGx_106_Heart_13C6Glc_Liquid_Diet_mm/dd/yy_UKY_TWMF-homogenate</v>
      </c>
      <c r="D187" s="155"/>
      <c r="E187" s="155"/>
      <c r="F187" s="156">
        <f t="shared" si="12"/>
        <v>0</v>
      </c>
      <c r="G187" s="155"/>
      <c r="H187" s="157" t="s">
        <v>224</v>
      </c>
      <c r="I187" s="157"/>
      <c r="J187" s="155"/>
      <c r="K187" s="157" t="s">
        <v>224</v>
      </c>
      <c r="L187" s="157"/>
      <c r="M187" s="158"/>
      <c r="N187" s="159" t="s">
        <v>368</v>
      </c>
      <c r="O187" s="157"/>
      <c r="P187" s="155"/>
      <c r="Q187" s="159" t="s">
        <v>369</v>
      </c>
      <c r="R187" s="157"/>
      <c r="S187" s="155"/>
      <c r="T187" s="159" t="s">
        <v>369</v>
      </c>
      <c r="U187" s="157"/>
      <c r="V187" s="155"/>
      <c r="W187" s="159" t="s">
        <v>370</v>
      </c>
      <c r="X187" s="157"/>
      <c r="Y187" s="155"/>
      <c r="Z187" s="159" t="s">
        <v>370</v>
      </c>
      <c r="AA187" s="157"/>
      <c r="AB187" s="161" t="e">
        <f t="shared" si="7"/>
        <v>#DIV/0!</v>
      </c>
      <c r="AC187" s="162" t="e">
        <f t="shared" si="8"/>
        <v>#DIV/0!</v>
      </c>
      <c r="AE187" s="147">
        <f t="shared" si="13"/>
        <v>0</v>
      </c>
      <c r="AF187" s="147">
        <f t="shared" si="14"/>
        <v>0</v>
      </c>
      <c r="AG187" s="147">
        <f t="shared" si="15"/>
        <v>0</v>
      </c>
      <c r="AH187" s="147" t="str">
        <f t="shared" si="16"/>
        <v>05</v>
      </c>
    </row>
    <row r="188" spans="1:34" s="147" customFormat="1">
      <c r="A188" s="147" t="str">
        <f t="shared" si="9"/>
        <v/>
      </c>
      <c r="B188" s="147" t="str">
        <f t="shared" si="10"/>
        <v>06</v>
      </c>
      <c r="C188" s="154" t="str">
        <f t="shared" si="11"/>
        <v>06_UKxxxGx_106_Lung_13C6Glc_Liquid_Diet_mm/dd/yy_UKY_TWMF-homogenate</v>
      </c>
      <c r="D188" s="155"/>
      <c r="E188" s="155"/>
      <c r="F188" s="156">
        <f t="shared" si="12"/>
        <v>0</v>
      </c>
      <c r="G188" s="155"/>
      <c r="H188" s="157" t="s">
        <v>224</v>
      </c>
      <c r="I188" s="157"/>
      <c r="J188" s="155"/>
      <c r="K188" s="157" t="s">
        <v>224</v>
      </c>
      <c r="L188" s="157"/>
      <c r="M188" s="158"/>
      <c r="N188" s="159" t="s">
        <v>368</v>
      </c>
      <c r="O188" s="157"/>
      <c r="P188" s="155"/>
      <c r="Q188" s="159" t="s">
        <v>369</v>
      </c>
      <c r="R188" s="157"/>
      <c r="S188" s="155"/>
      <c r="T188" s="159" t="s">
        <v>369</v>
      </c>
      <c r="U188" s="157"/>
      <c r="V188" s="155"/>
      <c r="W188" s="159" t="s">
        <v>370</v>
      </c>
      <c r="X188" s="157"/>
      <c r="Y188" s="155"/>
      <c r="Z188" s="159" t="s">
        <v>370</v>
      </c>
      <c r="AA188" s="157"/>
      <c r="AB188" s="161" t="e">
        <f t="shared" si="7"/>
        <v>#DIV/0!</v>
      </c>
      <c r="AC188" s="162" t="e">
        <f t="shared" si="8"/>
        <v>#DIV/0!</v>
      </c>
      <c r="AE188" s="147">
        <f t="shared" si="13"/>
        <v>0</v>
      </c>
      <c r="AF188" s="147">
        <f t="shared" si="14"/>
        <v>0</v>
      </c>
      <c r="AG188" s="147">
        <f t="shared" si="15"/>
        <v>0</v>
      </c>
      <c r="AH188" s="147" t="str">
        <f t="shared" si="16"/>
        <v>06</v>
      </c>
    </row>
    <row r="189" spans="1:34" s="147" customFormat="1">
      <c r="A189" s="147" t="str">
        <f t="shared" si="9"/>
        <v/>
      </c>
      <c r="B189" s="147" t="str">
        <f t="shared" si="10"/>
        <v>07</v>
      </c>
      <c r="C189" s="154" t="str">
        <f t="shared" si="11"/>
        <v>07_UKxxxGx_106_Liver_13C6Glc_Liquid_Diet_mm/dd/yy_UKY_TWMF-homogenate</v>
      </c>
      <c r="D189" s="155"/>
      <c r="E189" s="155"/>
      <c r="F189" s="156">
        <f t="shared" si="12"/>
        <v>0</v>
      </c>
      <c r="G189" s="155"/>
      <c r="H189" s="157" t="s">
        <v>224</v>
      </c>
      <c r="I189" s="157"/>
      <c r="J189" s="155"/>
      <c r="K189" s="157" t="s">
        <v>224</v>
      </c>
      <c r="L189" s="157"/>
      <c r="M189" s="158"/>
      <c r="N189" s="159" t="s">
        <v>368</v>
      </c>
      <c r="O189" s="157"/>
      <c r="P189" s="155"/>
      <c r="Q189" s="159" t="s">
        <v>369</v>
      </c>
      <c r="R189" s="157"/>
      <c r="S189" s="155"/>
      <c r="T189" s="159" t="s">
        <v>369</v>
      </c>
      <c r="U189" s="157"/>
      <c r="V189" s="158"/>
      <c r="W189" s="159" t="s">
        <v>370</v>
      </c>
      <c r="X189" s="157"/>
      <c r="Y189" s="155"/>
      <c r="Z189" s="159" t="s">
        <v>370</v>
      </c>
      <c r="AA189" s="157"/>
      <c r="AB189" s="161" t="e">
        <f t="shared" si="7"/>
        <v>#DIV/0!</v>
      </c>
      <c r="AC189" s="162" t="e">
        <f t="shared" si="8"/>
        <v>#DIV/0!</v>
      </c>
      <c r="AE189" s="147">
        <f t="shared" si="13"/>
        <v>0</v>
      </c>
      <c r="AF189" s="147">
        <f t="shared" si="14"/>
        <v>0</v>
      </c>
      <c r="AG189" s="147">
        <f t="shared" si="15"/>
        <v>0</v>
      </c>
      <c r="AH189" s="147" t="str">
        <f t="shared" si="16"/>
        <v>07</v>
      </c>
    </row>
    <row r="190" spans="1:34" s="147" customFormat="1">
      <c r="A190" s="147" t="str">
        <f t="shared" si="9"/>
        <v/>
      </c>
      <c r="B190" s="147" t="str">
        <f t="shared" si="10"/>
        <v>08</v>
      </c>
      <c r="C190" s="154" t="str">
        <f t="shared" si="11"/>
        <v>08_UKxxxGx_106_Kidney_13C6Glc_Liquid_Diet_mm/dd/yy_UKY_TWMF-homogenate</v>
      </c>
      <c r="D190" s="155"/>
      <c r="E190" s="155"/>
      <c r="F190" s="156">
        <f t="shared" si="12"/>
        <v>0</v>
      </c>
      <c r="G190" s="155"/>
      <c r="H190" s="157" t="s">
        <v>224</v>
      </c>
      <c r="I190" s="157"/>
      <c r="J190" s="155"/>
      <c r="K190" s="157" t="s">
        <v>224</v>
      </c>
      <c r="L190" s="157"/>
      <c r="M190" s="158"/>
      <c r="N190" s="159" t="s">
        <v>368</v>
      </c>
      <c r="O190" s="157"/>
      <c r="P190" s="155"/>
      <c r="Q190" s="159" t="s">
        <v>369</v>
      </c>
      <c r="R190" s="157"/>
      <c r="S190" s="155"/>
      <c r="T190" s="159" t="s">
        <v>369</v>
      </c>
      <c r="U190" s="157"/>
      <c r="V190" s="155"/>
      <c r="W190" s="159" t="s">
        <v>370</v>
      </c>
      <c r="X190" s="157"/>
      <c r="Y190" s="155"/>
      <c r="Z190" s="159" t="s">
        <v>370</v>
      </c>
      <c r="AA190" s="157"/>
      <c r="AB190" s="161" t="e">
        <f t="shared" si="7"/>
        <v>#DIV/0!</v>
      </c>
      <c r="AC190" s="162" t="e">
        <f t="shared" si="8"/>
        <v>#DIV/0!</v>
      </c>
      <c r="AE190" s="147">
        <f t="shared" si="13"/>
        <v>0</v>
      </c>
      <c r="AF190" s="147">
        <f t="shared" si="14"/>
        <v>0</v>
      </c>
      <c r="AG190" s="147">
        <f t="shared" si="15"/>
        <v>0</v>
      </c>
      <c r="AH190" s="147" t="str">
        <f t="shared" si="16"/>
        <v>08</v>
      </c>
    </row>
    <row r="191" spans="1:34" s="147" customFormat="1">
      <c r="A191" s="147" t="str">
        <f t="shared" si="9"/>
        <v/>
      </c>
      <c r="B191" s="147" t="str">
        <f t="shared" si="10"/>
        <v>09</v>
      </c>
      <c r="C191" s="154" t="str">
        <f t="shared" si="11"/>
        <v>09_UKxxxGx_106_Pancreas_13C6Glc_Liquid_Diet_mm/dd/yy_UKY_TWMF-homogenate</v>
      </c>
      <c r="D191" s="155"/>
      <c r="E191" s="155"/>
      <c r="F191" s="156">
        <f t="shared" si="12"/>
        <v>0</v>
      </c>
      <c r="G191" s="155"/>
      <c r="H191" s="157" t="s">
        <v>224</v>
      </c>
      <c r="I191" s="157"/>
      <c r="J191" s="155"/>
      <c r="K191" s="157" t="s">
        <v>224</v>
      </c>
      <c r="L191" s="157"/>
      <c r="M191" s="158"/>
      <c r="N191" s="159" t="s">
        <v>368</v>
      </c>
      <c r="O191" s="157"/>
      <c r="P191" s="155"/>
      <c r="Q191" s="159" t="s">
        <v>369</v>
      </c>
      <c r="R191" s="157"/>
      <c r="S191" s="155"/>
      <c r="T191" s="159" t="s">
        <v>369</v>
      </c>
      <c r="U191" s="157"/>
      <c r="V191" s="155"/>
      <c r="W191" s="159" t="s">
        <v>370</v>
      </c>
      <c r="X191" s="157"/>
      <c r="Y191" s="155"/>
      <c r="Z191" s="159" t="s">
        <v>370</v>
      </c>
      <c r="AA191" s="157"/>
      <c r="AB191" s="161" t="e">
        <f t="shared" si="7"/>
        <v>#DIV/0!</v>
      </c>
      <c r="AC191" s="162" t="e">
        <f t="shared" si="8"/>
        <v>#DIV/0!</v>
      </c>
      <c r="AD191" s="163"/>
      <c r="AE191" s="147">
        <f t="shared" si="13"/>
        <v>0</v>
      </c>
      <c r="AF191" s="147">
        <f t="shared" si="14"/>
        <v>0</v>
      </c>
      <c r="AG191" s="147">
        <f t="shared" si="15"/>
        <v>0</v>
      </c>
      <c r="AH191" s="147" t="str">
        <f t="shared" si="16"/>
        <v>09</v>
      </c>
    </row>
    <row r="192" spans="1:34" s="147" customFormat="1">
      <c r="A192" s="147" t="str">
        <f t="shared" si="9"/>
        <v/>
      </c>
      <c r="B192" s="147" t="str">
        <f t="shared" si="10"/>
        <v>10</v>
      </c>
      <c r="C192" s="154" t="str">
        <f t="shared" si="11"/>
        <v>10_UKxxxGx_106_Brain_13C6Glc_Liquid_Diet_mm/dd/yy_UKY_TWMF-homogenate</v>
      </c>
      <c r="D192" s="155"/>
      <c r="E192" s="155"/>
      <c r="F192" s="156">
        <f t="shared" si="12"/>
        <v>0</v>
      </c>
      <c r="G192" s="155"/>
      <c r="H192" s="157" t="s">
        <v>224</v>
      </c>
      <c r="I192" s="157"/>
      <c r="J192" s="155"/>
      <c r="K192" s="157" t="s">
        <v>224</v>
      </c>
      <c r="L192" s="157"/>
      <c r="M192" s="158"/>
      <c r="N192" s="159" t="s">
        <v>368</v>
      </c>
      <c r="O192" s="157"/>
      <c r="P192" s="155"/>
      <c r="Q192" s="159" t="s">
        <v>369</v>
      </c>
      <c r="R192" s="157"/>
      <c r="S192" s="155"/>
      <c r="T192" s="159" t="s">
        <v>369</v>
      </c>
      <c r="U192" s="157"/>
      <c r="V192" s="155"/>
      <c r="W192" s="159" t="s">
        <v>370</v>
      </c>
      <c r="X192" s="157"/>
      <c r="Y192" s="155"/>
      <c r="Z192" s="159" t="s">
        <v>370</v>
      </c>
      <c r="AA192" s="157"/>
      <c r="AB192" s="161" t="e">
        <f t="shared" si="7"/>
        <v>#DIV/0!</v>
      </c>
      <c r="AC192" s="162" t="e">
        <f t="shared" si="8"/>
        <v>#DIV/0!</v>
      </c>
      <c r="AE192" s="147">
        <f t="shared" si="13"/>
        <v>0</v>
      </c>
      <c r="AF192" s="147">
        <f t="shared" si="14"/>
        <v>0</v>
      </c>
      <c r="AG192" s="147">
        <f t="shared" si="15"/>
        <v>0</v>
      </c>
      <c r="AH192" s="147" t="str">
        <f t="shared" si="16"/>
        <v>10</v>
      </c>
    </row>
    <row r="193" spans="1:34" s="147" customFormat="1">
      <c r="A193" s="147" t="str">
        <f t="shared" si="9"/>
        <v/>
      </c>
      <c r="B193" s="147" t="str">
        <f t="shared" si="10"/>
        <v>11</v>
      </c>
      <c r="C193" s="154" t="str">
        <f t="shared" si="11"/>
        <v>11_UKxxxGx_106_Muscle_13C6Glc_Liquid_Diet_mm/dd/yy_UKY_TWMF-homogenate</v>
      </c>
      <c r="D193" s="155"/>
      <c r="E193" s="155"/>
      <c r="F193" s="156">
        <f t="shared" si="12"/>
        <v>0</v>
      </c>
      <c r="G193" s="155"/>
      <c r="H193" s="157" t="s">
        <v>224</v>
      </c>
      <c r="I193" s="157"/>
      <c r="J193" s="155"/>
      <c r="K193" s="157" t="s">
        <v>224</v>
      </c>
      <c r="L193" s="157"/>
      <c r="M193" s="158"/>
      <c r="N193" s="159" t="s">
        <v>368</v>
      </c>
      <c r="O193" s="157"/>
      <c r="P193" s="155"/>
      <c r="Q193" s="159" t="s">
        <v>369</v>
      </c>
      <c r="R193" s="157"/>
      <c r="S193" s="155"/>
      <c r="T193" s="159" t="s">
        <v>369</v>
      </c>
      <c r="U193" s="157"/>
      <c r="V193" s="155"/>
      <c r="W193" s="159" t="s">
        <v>370</v>
      </c>
      <c r="X193" s="157"/>
      <c r="Y193" s="155"/>
      <c r="Z193" s="159" t="s">
        <v>370</v>
      </c>
      <c r="AA193" s="157"/>
      <c r="AB193" s="161" t="e">
        <f t="shared" si="7"/>
        <v>#DIV/0!</v>
      </c>
      <c r="AC193" s="162" t="e">
        <f t="shared" si="8"/>
        <v>#DIV/0!</v>
      </c>
      <c r="AE193" s="147">
        <f t="shared" si="13"/>
        <v>0</v>
      </c>
      <c r="AF193" s="147">
        <f t="shared" si="14"/>
        <v>0</v>
      </c>
      <c r="AG193" s="147">
        <f t="shared" si="15"/>
        <v>0</v>
      </c>
      <c r="AH193" s="147" t="str">
        <f t="shared" si="16"/>
        <v>11</v>
      </c>
    </row>
    <row r="194" spans="1:34" s="147" customFormat="1">
      <c r="A194" s="147" t="str">
        <f t="shared" si="9"/>
        <v/>
      </c>
      <c r="B194" s="147" t="str">
        <f t="shared" si="10"/>
        <v>12</v>
      </c>
      <c r="C194" s="154" t="str">
        <f t="shared" si="11"/>
        <v>12_UKxxxGx_106_Fat_13C6Glc_Liquid_Diet_mm/dd/yy_UKY_TWMF-homogenate</v>
      </c>
      <c r="D194" s="155"/>
      <c r="E194" s="155"/>
      <c r="F194" s="156">
        <f t="shared" si="12"/>
        <v>0</v>
      </c>
      <c r="G194" s="155"/>
      <c r="H194" s="157" t="s">
        <v>224</v>
      </c>
      <c r="I194" s="157"/>
      <c r="J194" s="155"/>
      <c r="K194" s="157" t="s">
        <v>224</v>
      </c>
      <c r="L194" s="157"/>
      <c r="M194" s="158"/>
      <c r="N194" s="159" t="s">
        <v>368</v>
      </c>
      <c r="O194" s="157"/>
      <c r="P194" s="155"/>
      <c r="Q194" s="159" t="s">
        <v>369</v>
      </c>
      <c r="R194" s="157"/>
      <c r="S194" s="155"/>
      <c r="T194" s="159" t="s">
        <v>369</v>
      </c>
      <c r="U194" s="157"/>
      <c r="V194" s="155"/>
      <c r="W194" s="159" t="s">
        <v>370</v>
      </c>
      <c r="X194" s="157"/>
      <c r="Y194" s="155"/>
      <c r="Z194" s="159" t="s">
        <v>370</v>
      </c>
      <c r="AA194" s="157"/>
      <c r="AB194" s="161" t="e">
        <f t="shared" si="7"/>
        <v>#DIV/0!</v>
      </c>
      <c r="AC194" s="162" t="e">
        <f t="shared" si="8"/>
        <v>#DIV/0!</v>
      </c>
      <c r="AE194" s="147">
        <f t="shared" si="13"/>
        <v>0</v>
      </c>
      <c r="AF194" s="147">
        <f t="shared" si="14"/>
        <v>0</v>
      </c>
      <c r="AG194" s="147">
        <f t="shared" si="15"/>
        <v>0</v>
      </c>
      <c r="AH194" s="147" t="str">
        <f t="shared" si="16"/>
        <v>12</v>
      </c>
    </row>
    <row r="195" spans="1:34" s="147" customFormat="1">
      <c r="A195" s="147" t="str">
        <f t="shared" si="9"/>
        <v/>
      </c>
      <c r="B195" s="147" t="str">
        <f t="shared" si="10"/>
        <v>13</v>
      </c>
      <c r="C195" s="154" t="str">
        <f t="shared" si="11"/>
        <v>13_UKxxxGx_107_Tumor_Left_13C6Glc_Liquid_Diet_mm/dd/yy_UKY_TWMF-homogenate</v>
      </c>
      <c r="D195" s="155"/>
      <c r="E195" s="155"/>
      <c r="F195" s="156">
        <f t="shared" si="12"/>
        <v>0</v>
      </c>
      <c r="G195" s="155"/>
      <c r="H195" s="157" t="s">
        <v>224</v>
      </c>
      <c r="I195" s="157"/>
      <c r="J195" s="155"/>
      <c r="K195" s="157" t="s">
        <v>224</v>
      </c>
      <c r="L195" s="157"/>
      <c r="M195" s="158"/>
      <c r="N195" s="159" t="s">
        <v>368</v>
      </c>
      <c r="O195" s="157"/>
      <c r="P195" s="155"/>
      <c r="Q195" s="159" t="s">
        <v>369</v>
      </c>
      <c r="R195" s="157"/>
      <c r="S195" s="155"/>
      <c r="T195" s="159" t="s">
        <v>369</v>
      </c>
      <c r="U195" s="157"/>
      <c r="V195" s="155"/>
      <c r="W195" s="159" t="s">
        <v>370</v>
      </c>
      <c r="X195" s="157"/>
      <c r="Y195" s="155"/>
      <c r="Z195" s="159" t="s">
        <v>370</v>
      </c>
      <c r="AA195" s="157"/>
      <c r="AB195" s="161" t="e">
        <f t="shared" si="7"/>
        <v>#DIV/0!</v>
      </c>
      <c r="AC195" s="162" t="e">
        <f t="shared" si="8"/>
        <v>#DIV/0!</v>
      </c>
      <c r="AE195" s="147">
        <f t="shared" si="13"/>
        <v>0</v>
      </c>
      <c r="AF195" s="147">
        <f t="shared" si="14"/>
        <v>0</v>
      </c>
      <c r="AG195" s="147">
        <f t="shared" si="15"/>
        <v>0</v>
      </c>
      <c r="AH195" s="147" t="str">
        <f t="shared" si="16"/>
        <v>13</v>
      </c>
    </row>
    <row r="196" spans="1:34" s="147" customFormat="1">
      <c r="A196" s="147" t="str">
        <f t="shared" si="9"/>
        <v/>
      </c>
      <c r="B196" s="147" t="str">
        <f t="shared" si="10"/>
        <v>14</v>
      </c>
      <c r="C196" s="154" t="str">
        <f t="shared" si="11"/>
        <v>14_UKxxxGx_107_Tumor_Right_13C6Glc_Liquid_Diet_mm/dd/yy_UKY_TWMF-homogenate</v>
      </c>
      <c r="D196" s="155"/>
      <c r="E196" s="155"/>
      <c r="F196" s="156">
        <f t="shared" si="12"/>
        <v>0</v>
      </c>
      <c r="G196" s="155"/>
      <c r="H196" s="157" t="s">
        <v>224</v>
      </c>
      <c r="I196" s="157"/>
      <c r="J196" s="155"/>
      <c r="K196" s="157" t="s">
        <v>224</v>
      </c>
      <c r="L196" s="157"/>
      <c r="M196" s="158"/>
      <c r="N196" s="159" t="s">
        <v>368</v>
      </c>
      <c r="O196" s="157"/>
      <c r="P196" s="155"/>
      <c r="Q196" s="159" t="s">
        <v>369</v>
      </c>
      <c r="R196" s="157"/>
      <c r="S196" s="155"/>
      <c r="T196" s="159" t="s">
        <v>369</v>
      </c>
      <c r="U196" s="157"/>
      <c r="V196" s="155"/>
      <c r="W196" s="159" t="s">
        <v>370</v>
      </c>
      <c r="X196" s="157"/>
      <c r="Y196" s="155"/>
      <c r="Z196" s="159" t="s">
        <v>370</v>
      </c>
      <c r="AA196" s="157"/>
      <c r="AB196" s="161" t="e">
        <f t="shared" si="7"/>
        <v>#DIV/0!</v>
      </c>
      <c r="AC196" s="162" t="e">
        <f t="shared" si="8"/>
        <v>#DIV/0!</v>
      </c>
      <c r="AE196" s="147">
        <f t="shared" si="13"/>
        <v>0</v>
      </c>
      <c r="AF196" s="147">
        <f t="shared" si="14"/>
        <v>0</v>
      </c>
      <c r="AG196" s="147">
        <f t="shared" si="15"/>
        <v>0</v>
      </c>
      <c r="AH196" s="147" t="str">
        <f t="shared" si="16"/>
        <v>14</v>
      </c>
    </row>
    <row r="197" spans="1:34" s="147" customFormat="1">
      <c r="A197" s="147" t="str">
        <f t="shared" si="9"/>
        <v/>
      </c>
      <c r="B197" s="147" t="str">
        <f t="shared" si="10"/>
        <v>15</v>
      </c>
      <c r="C197" s="154" t="str">
        <f t="shared" si="11"/>
        <v>15_UKxxxGx_107_Met_Left_13C6Glc_Liquid_Diet_mm/dd/yy_UKY_TWMF-homogenate</v>
      </c>
      <c r="D197" s="155"/>
      <c r="E197" s="155"/>
      <c r="F197" s="156">
        <f t="shared" si="12"/>
        <v>0</v>
      </c>
      <c r="G197" s="155"/>
      <c r="H197" s="157" t="s">
        <v>224</v>
      </c>
      <c r="I197" s="157"/>
      <c r="J197" s="155"/>
      <c r="K197" s="157" t="s">
        <v>224</v>
      </c>
      <c r="L197" s="157"/>
      <c r="M197" s="158"/>
      <c r="N197" s="159" t="s">
        <v>368</v>
      </c>
      <c r="O197" s="157"/>
      <c r="P197" s="155"/>
      <c r="Q197" s="159" t="s">
        <v>369</v>
      </c>
      <c r="R197" s="157"/>
      <c r="S197" s="155"/>
      <c r="T197" s="159" t="s">
        <v>369</v>
      </c>
      <c r="U197" s="157"/>
      <c r="V197" s="155"/>
      <c r="W197" s="159" t="s">
        <v>370</v>
      </c>
      <c r="X197" s="157"/>
      <c r="Y197" s="160"/>
      <c r="Z197" s="159" t="s">
        <v>370</v>
      </c>
      <c r="AA197" s="157"/>
      <c r="AB197" s="161" t="e">
        <f t="shared" si="7"/>
        <v>#DIV/0!</v>
      </c>
      <c r="AC197" s="162" t="e">
        <f t="shared" si="8"/>
        <v>#DIV/0!</v>
      </c>
      <c r="AE197" s="147">
        <f t="shared" si="13"/>
        <v>0</v>
      </c>
      <c r="AF197" s="147">
        <f t="shared" si="14"/>
        <v>0</v>
      </c>
      <c r="AG197" s="147">
        <f t="shared" si="15"/>
        <v>0</v>
      </c>
      <c r="AH197" s="147" t="str">
        <f t="shared" si="16"/>
        <v>15</v>
      </c>
    </row>
    <row r="198" spans="1:34" s="147" customFormat="1">
      <c r="A198" s="147" t="str">
        <f t="shared" si="9"/>
        <v/>
      </c>
      <c r="B198" s="147" t="str">
        <f t="shared" si="10"/>
        <v>16</v>
      </c>
      <c r="C198" s="154" t="str">
        <f t="shared" si="11"/>
        <v>16_UKxxxGx_107_Met_Right_13C6Glc_Liquid_Diet_mm/dd/yy_UKY_TWMF-homogenate</v>
      </c>
      <c r="D198" s="155"/>
      <c r="E198" s="155"/>
      <c r="F198" s="156">
        <f t="shared" si="12"/>
        <v>0</v>
      </c>
      <c r="G198" s="155"/>
      <c r="H198" s="157" t="s">
        <v>224</v>
      </c>
      <c r="I198" s="157"/>
      <c r="J198" s="155"/>
      <c r="K198" s="157" t="s">
        <v>224</v>
      </c>
      <c r="L198" s="157"/>
      <c r="M198" s="158"/>
      <c r="N198" s="159" t="s">
        <v>368</v>
      </c>
      <c r="O198" s="157"/>
      <c r="P198" s="155"/>
      <c r="Q198" s="159" t="s">
        <v>369</v>
      </c>
      <c r="R198" s="157"/>
      <c r="S198" s="155"/>
      <c r="T198" s="159" t="s">
        <v>369</v>
      </c>
      <c r="U198" s="157"/>
      <c r="V198" s="155"/>
      <c r="W198" s="159" t="s">
        <v>370</v>
      </c>
      <c r="X198" s="157"/>
      <c r="Y198" s="155"/>
      <c r="Z198" s="159" t="s">
        <v>370</v>
      </c>
      <c r="AA198" s="157"/>
      <c r="AB198" s="161" t="e">
        <f t="shared" si="7"/>
        <v>#DIV/0!</v>
      </c>
      <c r="AC198" s="162" t="e">
        <f t="shared" si="8"/>
        <v>#DIV/0!</v>
      </c>
      <c r="AE198" s="147">
        <f t="shared" si="13"/>
        <v>0</v>
      </c>
      <c r="AF198" s="147">
        <f t="shared" si="14"/>
        <v>0</v>
      </c>
      <c r="AG198" s="147">
        <f t="shared" si="15"/>
        <v>0</v>
      </c>
      <c r="AH198" s="147" t="str">
        <f t="shared" si="16"/>
        <v>16</v>
      </c>
    </row>
    <row r="199" spans="1:34" s="147" customFormat="1">
      <c r="A199" s="147" t="str">
        <f t="shared" si="9"/>
        <v/>
      </c>
      <c r="B199" s="147" t="str">
        <f t="shared" si="10"/>
        <v>17</v>
      </c>
      <c r="C199" s="154" t="str">
        <f t="shared" si="11"/>
        <v>17_UKxxxGx_107_Heart_13C6Glc_Liquid_Diet_mm/dd/yy_UKY_TWMF-homogenate</v>
      </c>
      <c r="D199" s="155"/>
      <c r="E199" s="155"/>
      <c r="F199" s="156">
        <f t="shared" si="12"/>
        <v>0</v>
      </c>
      <c r="G199" s="155"/>
      <c r="H199" s="157" t="s">
        <v>224</v>
      </c>
      <c r="I199" s="157"/>
      <c r="J199" s="155"/>
      <c r="K199" s="157" t="s">
        <v>224</v>
      </c>
      <c r="L199" s="157"/>
      <c r="M199" s="158"/>
      <c r="N199" s="159" t="s">
        <v>368</v>
      </c>
      <c r="O199" s="157"/>
      <c r="P199" s="155"/>
      <c r="Q199" s="159" t="s">
        <v>369</v>
      </c>
      <c r="R199" s="157"/>
      <c r="S199" s="155"/>
      <c r="T199" s="159" t="s">
        <v>369</v>
      </c>
      <c r="U199" s="157"/>
      <c r="V199" s="155"/>
      <c r="W199" s="159" t="s">
        <v>370</v>
      </c>
      <c r="X199" s="157"/>
      <c r="Y199" s="155"/>
      <c r="Z199" s="159" t="s">
        <v>370</v>
      </c>
      <c r="AA199" s="157"/>
      <c r="AB199" s="161" t="e">
        <f t="shared" si="7"/>
        <v>#DIV/0!</v>
      </c>
      <c r="AC199" s="162" t="e">
        <f t="shared" si="8"/>
        <v>#DIV/0!</v>
      </c>
      <c r="AE199" s="147">
        <f t="shared" si="13"/>
        <v>0</v>
      </c>
      <c r="AF199" s="147">
        <f t="shared" si="14"/>
        <v>0</v>
      </c>
      <c r="AG199" s="147">
        <f t="shared" si="15"/>
        <v>0</v>
      </c>
      <c r="AH199" s="147" t="str">
        <f t="shared" si="16"/>
        <v>17</v>
      </c>
    </row>
    <row r="200" spans="1:34" s="147" customFormat="1">
      <c r="A200" s="147" t="str">
        <f t="shared" si="9"/>
        <v/>
      </c>
      <c r="B200" s="147" t="str">
        <f t="shared" si="10"/>
        <v>18</v>
      </c>
      <c r="C200" s="154" t="str">
        <f t="shared" si="11"/>
        <v>18_UKxxxGx_107_Lung_13C6Glc_Liquid_Diet_mm/dd/yy_UKY_TWMF-homogenate</v>
      </c>
      <c r="D200" s="155"/>
      <c r="E200" s="155"/>
      <c r="F200" s="156">
        <f t="shared" si="12"/>
        <v>0</v>
      </c>
      <c r="G200" s="155"/>
      <c r="H200" s="157" t="s">
        <v>224</v>
      </c>
      <c r="I200" s="157"/>
      <c r="J200" s="155"/>
      <c r="K200" s="157" t="s">
        <v>224</v>
      </c>
      <c r="L200" s="157"/>
      <c r="M200" s="158"/>
      <c r="N200" s="159" t="s">
        <v>368</v>
      </c>
      <c r="O200" s="157"/>
      <c r="P200" s="155"/>
      <c r="Q200" s="159" t="s">
        <v>369</v>
      </c>
      <c r="R200" s="157"/>
      <c r="S200" s="155"/>
      <c r="T200" s="159" t="s">
        <v>369</v>
      </c>
      <c r="U200" s="157"/>
      <c r="V200" s="155"/>
      <c r="W200" s="159" t="s">
        <v>370</v>
      </c>
      <c r="X200" s="157"/>
      <c r="Y200" s="155"/>
      <c r="Z200" s="159" t="s">
        <v>370</v>
      </c>
      <c r="AA200" s="157"/>
      <c r="AB200" s="161" t="e">
        <f t="shared" si="7"/>
        <v>#DIV/0!</v>
      </c>
      <c r="AC200" s="162" t="e">
        <f t="shared" si="8"/>
        <v>#DIV/0!</v>
      </c>
      <c r="AE200" s="147">
        <f t="shared" si="13"/>
        <v>0</v>
      </c>
      <c r="AF200" s="147">
        <f t="shared" si="14"/>
        <v>0</v>
      </c>
      <c r="AG200" s="147">
        <f t="shared" si="15"/>
        <v>0</v>
      </c>
      <c r="AH200" s="147" t="str">
        <f t="shared" si="16"/>
        <v>18</v>
      </c>
    </row>
    <row r="201" spans="1:34" s="147" customFormat="1">
      <c r="A201" s="147" t="str">
        <f t="shared" si="9"/>
        <v/>
      </c>
      <c r="B201" s="147" t="str">
        <f t="shared" si="10"/>
        <v>19</v>
      </c>
      <c r="C201" s="154" t="str">
        <f t="shared" si="11"/>
        <v>19_UKxxxGx_107_Liver_13C6Glc_Liquid_Diet_mm/dd/yy_UKY_TWMF-homogenate</v>
      </c>
      <c r="D201" s="155"/>
      <c r="E201" s="155"/>
      <c r="F201" s="156">
        <f t="shared" si="12"/>
        <v>0</v>
      </c>
      <c r="G201" s="155"/>
      <c r="H201" s="157" t="s">
        <v>224</v>
      </c>
      <c r="I201" s="157"/>
      <c r="J201" s="155"/>
      <c r="K201" s="157" t="s">
        <v>224</v>
      </c>
      <c r="L201" s="157"/>
      <c r="M201" s="158"/>
      <c r="N201" s="159" t="s">
        <v>368</v>
      </c>
      <c r="O201" s="157"/>
      <c r="P201" s="155"/>
      <c r="Q201" s="159" t="s">
        <v>369</v>
      </c>
      <c r="R201" s="157"/>
      <c r="S201" s="155"/>
      <c r="T201" s="159" t="s">
        <v>369</v>
      </c>
      <c r="U201" s="157"/>
      <c r="V201" s="155"/>
      <c r="W201" s="159" t="s">
        <v>370</v>
      </c>
      <c r="X201" s="157"/>
      <c r="Y201" s="155"/>
      <c r="Z201" s="159" t="s">
        <v>370</v>
      </c>
      <c r="AA201" s="157"/>
      <c r="AB201" s="161" t="e">
        <f t="shared" si="7"/>
        <v>#DIV/0!</v>
      </c>
      <c r="AC201" s="162" t="e">
        <f t="shared" si="8"/>
        <v>#DIV/0!</v>
      </c>
      <c r="AE201" s="147">
        <f t="shared" si="13"/>
        <v>0</v>
      </c>
      <c r="AF201" s="147">
        <f t="shared" si="14"/>
        <v>0</v>
      </c>
      <c r="AG201" s="147">
        <f t="shared" si="15"/>
        <v>0</v>
      </c>
      <c r="AH201" s="147" t="str">
        <f t="shared" si="16"/>
        <v>19</v>
      </c>
    </row>
    <row r="202" spans="1:34" s="147" customFormat="1">
      <c r="A202" s="147" t="str">
        <f t="shared" si="9"/>
        <v/>
      </c>
      <c r="B202" s="147" t="str">
        <f t="shared" si="10"/>
        <v>20</v>
      </c>
      <c r="C202" s="154" t="str">
        <f t="shared" si="11"/>
        <v>20_UKxxxGx_107_Kidney_13C6Glc_Liquid_Diet_mm/dd/yy_UKY_TWMF-homogenate</v>
      </c>
      <c r="D202" s="164"/>
      <c r="E202" s="164"/>
      <c r="F202" s="156">
        <f t="shared" si="12"/>
        <v>0</v>
      </c>
      <c r="G202" s="164"/>
      <c r="H202" s="157" t="s">
        <v>224</v>
      </c>
      <c r="I202" s="157"/>
      <c r="J202" s="164"/>
      <c r="K202" s="157" t="s">
        <v>224</v>
      </c>
      <c r="L202" s="157"/>
      <c r="M202" s="158"/>
      <c r="N202" s="159" t="s">
        <v>368</v>
      </c>
      <c r="O202" s="157"/>
      <c r="P202" s="164"/>
      <c r="Q202" s="159" t="s">
        <v>369</v>
      </c>
      <c r="R202" s="157"/>
      <c r="S202" s="164"/>
      <c r="T202" s="159" t="s">
        <v>369</v>
      </c>
      <c r="U202" s="157"/>
      <c r="V202" s="164"/>
      <c r="W202" s="159" t="s">
        <v>370</v>
      </c>
      <c r="X202" s="157"/>
      <c r="Y202" s="164"/>
      <c r="Z202" s="159" t="s">
        <v>370</v>
      </c>
      <c r="AA202" s="157"/>
      <c r="AB202" s="161" t="e">
        <f t="shared" si="7"/>
        <v>#DIV/0!</v>
      </c>
      <c r="AC202" s="162" t="e">
        <f t="shared" si="8"/>
        <v>#DIV/0!</v>
      </c>
      <c r="AE202" s="147">
        <f t="shared" si="13"/>
        <v>0</v>
      </c>
      <c r="AF202" s="147">
        <f t="shared" si="14"/>
        <v>0</v>
      </c>
      <c r="AG202" s="147">
        <f t="shared" si="15"/>
        <v>0</v>
      </c>
      <c r="AH202" s="147" t="str">
        <f t="shared" si="16"/>
        <v>20</v>
      </c>
    </row>
    <row r="203" spans="1:34" s="147" customFormat="1">
      <c r="A203" s="147" t="str">
        <f t="shared" si="9"/>
        <v/>
      </c>
      <c r="B203" s="147" t="str">
        <f t="shared" si="10"/>
        <v>21</v>
      </c>
      <c r="C203" s="154" t="str">
        <f t="shared" si="11"/>
        <v>21_UKxxxGx_107_Pancreas_13C6Glc_Liquid_Diet_mm/dd/yy_UKY_TWMF-homogenate</v>
      </c>
      <c r="D203" s="164"/>
      <c r="E203" s="164"/>
      <c r="F203" s="156">
        <f t="shared" si="12"/>
        <v>0</v>
      </c>
      <c r="G203" s="164"/>
      <c r="H203" s="157" t="s">
        <v>224</v>
      </c>
      <c r="I203" s="157"/>
      <c r="J203" s="164"/>
      <c r="K203" s="157" t="s">
        <v>224</v>
      </c>
      <c r="L203" s="157"/>
      <c r="M203" s="158"/>
      <c r="N203" s="159" t="s">
        <v>368</v>
      </c>
      <c r="O203" s="157"/>
      <c r="P203" s="164"/>
      <c r="Q203" s="159" t="s">
        <v>369</v>
      </c>
      <c r="R203" s="157"/>
      <c r="S203" s="164"/>
      <c r="T203" s="159" t="s">
        <v>369</v>
      </c>
      <c r="U203" s="157"/>
      <c r="V203" s="164"/>
      <c r="W203" s="159" t="s">
        <v>370</v>
      </c>
      <c r="X203" s="157"/>
      <c r="Y203" s="164"/>
      <c r="Z203" s="159" t="s">
        <v>370</v>
      </c>
      <c r="AA203" s="157"/>
      <c r="AB203" s="161" t="e">
        <f t="shared" si="7"/>
        <v>#DIV/0!</v>
      </c>
      <c r="AC203" s="162" t="e">
        <f t="shared" si="8"/>
        <v>#DIV/0!</v>
      </c>
      <c r="AE203" s="147">
        <f t="shared" si="13"/>
        <v>0</v>
      </c>
      <c r="AF203" s="147">
        <f t="shared" si="14"/>
        <v>0</v>
      </c>
      <c r="AG203" s="147">
        <f t="shared" si="15"/>
        <v>0</v>
      </c>
      <c r="AH203" s="147" t="str">
        <f t="shared" si="16"/>
        <v>21</v>
      </c>
    </row>
    <row r="204" spans="1:34" s="147" customFormat="1">
      <c r="A204" s="147" t="str">
        <f t="shared" si="9"/>
        <v/>
      </c>
      <c r="B204" s="147" t="str">
        <f t="shared" si="10"/>
        <v>22</v>
      </c>
      <c r="C204" s="154" t="str">
        <f t="shared" si="11"/>
        <v>22_UKxxxGx_107_Brain_13C6Glc_Liquid_Diet_mm/dd/yy_UKY_TWMF-homogenate</v>
      </c>
      <c r="D204" s="164"/>
      <c r="E204" s="164"/>
      <c r="F204" s="156">
        <f t="shared" si="12"/>
        <v>0</v>
      </c>
      <c r="G204" s="164"/>
      <c r="H204" s="157" t="s">
        <v>224</v>
      </c>
      <c r="I204" s="157"/>
      <c r="J204" s="164"/>
      <c r="K204" s="157" t="s">
        <v>224</v>
      </c>
      <c r="L204" s="157"/>
      <c r="M204" s="158"/>
      <c r="N204" s="159" t="s">
        <v>368</v>
      </c>
      <c r="O204" s="157"/>
      <c r="P204" s="164"/>
      <c r="Q204" s="159" t="s">
        <v>369</v>
      </c>
      <c r="R204" s="157"/>
      <c r="S204" s="164"/>
      <c r="T204" s="159" t="s">
        <v>369</v>
      </c>
      <c r="U204" s="157"/>
      <c r="V204" s="164"/>
      <c r="W204" s="159" t="s">
        <v>370</v>
      </c>
      <c r="X204" s="157"/>
      <c r="Y204" s="164"/>
      <c r="Z204" s="159" t="s">
        <v>370</v>
      </c>
      <c r="AA204" s="157"/>
      <c r="AB204" s="161" t="e">
        <f t="shared" si="7"/>
        <v>#DIV/0!</v>
      </c>
      <c r="AC204" s="162" t="e">
        <f t="shared" si="8"/>
        <v>#DIV/0!</v>
      </c>
      <c r="AE204" s="147">
        <f t="shared" si="13"/>
        <v>0</v>
      </c>
      <c r="AF204" s="147">
        <f t="shared" si="14"/>
        <v>0</v>
      </c>
      <c r="AG204" s="147">
        <f t="shared" si="15"/>
        <v>0</v>
      </c>
      <c r="AH204" s="147" t="str">
        <f t="shared" si="16"/>
        <v>22</v>
      </c>
    </row>
    <row r="205" spans="1:34" s="147" customFormat="1">
      <c r="A205" s="147" t="str">
        <f t="shared" si="9"/>
        <v/>
      </c>
      <c r="B205" s="147" t="str">
        <f t="shared" si="10"/>
        <v>23</v>
      </c>
      <c r="C205" s="154" t="str">
        <f t="shared" si="11"/>
        <v>23_UKxxxGx_107_Muscle_13C6Glc_Liquid_Diet_mm/dd/yy_UKY_TWMF-homogenate</v>
      </c>
      <c r="D205" s="164"/>
      <c r="E205" s="164"/>
      <c r="F205" s="156">
        <f t="shared" si="12"/>
        <v>0</v>
      </c>
      <c r="G205" s="164"/>
      <c r="H205" s="157" t="s">
        <v>224</v>
      </c>
      <c r="I205" s="157"/>
      <c r="J205" s="164"/>
      <c r="K205" s="157" t="s">
        <v>224</v>
      </c>
      <c r="L205" s="157"/>
      <c r="M205" s="158"/>
      <c r="N205" s="159" t="s">
        <v>368</v>
      </c>
      <c r="O205" s="157"/>
      <c r="P205" s="164"/>
      <c r="Q205" s="159" t="s">
        <v>369</v>
      </c>
      <c r="R205" s="157"/>
      <c r="S205" s="164"/>
      <c r="T205" s="159" t="s">
        <v>369</v>
      </c>
      <c r="U205" s="157"/>
      <c r="V205" s="164"/>
      <c r="W205" s="159" t="s">
        <v>370</v>
      </c>
      <c r="X205" s="157"/>
      <c r="Y205" s="164"/>
      <c r="Z205" s="159" t="s">
        <v>370</v>
      </c>
      <c r="AA205" s="157"/>
      <c r="AB205" s="161" t="e">
        <f t="shared" si="7"/>
        <v>#DIV/0!</v>
      </c>
      <c r="AC205" s="162" t="e">
        <f t="shared" si="8"/>
        <v>#DIV/0!</v>
      </c>
      <c r="AE205" s="147">
        <f t="shared" si="13"/>
        <v>0</v>
      </c>
      <c r="AF205" s="147">
        <f t="shared" si="14"/>
        <v>0</v>
      </c>
      <c r="AG205" s="147">
        <f t="shared" si="15"/>
        <v>0</v>
      </c>
      <c r="AH205" s="147" t="str">
        <f t="shared" si="16"/>
        <v>23</v>
      </c>
    </row>
    <row r="206" spans="1:34" s="147" customFormat="1">
      <c r="A206" s="147" t="str">
        <f t="shared" si="9"/>
        <v/>
      </c>
      <c r="B206" s="147" t="str">
        <f t="shared" si="10"/>
        <v>24</v>
      </c>
      <c r="C206" s="154" t="str">
        <f t="shared" si="11"/>
        <v>24_UKxxxGx_107_Fat_13C6Glc_Liquid_Diet_mm/dd/yy_UKY_TWMF-homogenate</v>
      </c>
      <c r="D206" s="164"/>
      <c r="E206" s="164"/>
      <c r="F206" s="156">
        <f t="shared" si="12"/>
        <v>0</v>
      </c>
      <c r="G206" s="164"/>
      <c r="H206" s="157" t="s">
        <v>224</v>
      </c>
      <c r="I206" s="157"/>
      <c r="J206" s="164"/>
      <c r="K206" s="157" t="s">
        <v>224</v>
      </c>
      <c r="L206" s="157"/>
      <c r="M206" s="158"/>
      <c r="N206" s="159" t="s">
        <v>368</v>
      </c>
      <c r="O206" s="157"/>
      <c r="P206" s="164"/>
      <c r="Q206" s="159" t="s">
        <v>369</v>
      </c>
      <c r="R206" s="157"/>
      <c r="S206" s="164"/>
      <c r="T206" s="159" t="s">
        <v>369</v>
      </c>
      <c r="U206" s="157"/>
      <c r="V206" s="164"/>
      <c r="W206" s="159" t="s">
        <v>370</v>
      </c>
      <c r="X206" s="157"/>
      <c r="Y206" s="164"/>
      <c r="Z206" s="159" t="s">
        <v>370</v>
      </c>
      <c r="AA206" s="157"/>
      <c r="AB206" s="161" t="e">
        <f t="shared" si="7"/>
        <v>#DIV/0!</v>
      </c>
      <c r="AC206" s="162" t="e">
        <f t="shared" si="8"/>
        <v>#DIV/0!</v>
      </c>
      <c r="AE206" s="147">
        <f t="shared" si="13"/>
        <v>0</v>
      </c>
      <c r="AF206" s="147">
        <f t="shared" si="14"/>
        <v>0</v>
      </c>
      <c r="AG206" s="147">
        <f t="shared" si="15"/>
        <v>0</v>
      </c>
      <c r="AH206" s="147" t="str">
        <f t="shared" si="16"/>
        <v>24</v>
      </c>
    </row>
    <row r="207" spans="1:34" s="147" customFormat="1">
      <c r="A207" s="147" t="str">
        <f t="shared" si="9"/>
        <v>#ignore</v>
      </c>
      <c r="B207" s="147" t="str">
        <f t="shared" si="10"/>
        <v>25</v>
      </c>
      <c r="C207" s="154" t="str">
        <f t="shared" si="11"/>
        <v>25_UKxxxGx___mm/dd/yy_UKY_TWMF-homogenate</v>
      </c>
      <c r="D207" s="164"/>
      <c r="E207" s="164"/>
      <c r="F207" s="156">
        <f t="shared" si="12"/>
        <v>0</v>
      </c>
      <c r="G207" s="164"/>
      <c r="H207" s="157" t="s">
        <v>224</v>
      </c>
      <c r="I207" s="157"/>
      <c r="J207" s="164"/>
      <c r="K207" s="157" t="s">
        <v>224</v>
      </c>
      <c r="L207" s="157"/>
      <c r="M207" s="158"/>
      <c r="N207" s="159" t="s">
        <v>368</v>
      </c>
      <c r="O207" s="157"/>
      <c r="P207" s="164"/>
      <c r="Q207" s="159" t="s">
        <v>369</v>
      </c>
      <c r="R207" s="157"/>
      <c r="S207" s="164"/>
      <c r="T207" s="159" t="s">
        <v>369</v>
      </c>
      <c r="U207" s="157"/>
      <c r="V207" s="164"/>
      <c r="W207" s="159" t="s">
        <v>370</v>
      </c>
      <c r="X207" s="157"/>
      <c r="Y207" s="164"/>
      <c r="Z207" s="159" t="s">
        <v>370</v>
      </c>
      <c r="AA207" s="157"/>
      <c r="AB207" s="161" t="e">
        <f t="shared" si="7"/>
        <v>#DIV/0!</v>
      </c>
      <c r="AC207" s="162" t="e">
        <f t="shared" si="8"/>
        <v>#DIV/0!</v>
      </c>
      <c r="AE207" s="147">
        <f t="shared" si="13"/>
        <v>0</v>
      </c>
      <c r="AF207" s="147">
        <f t="shared" si="14"/>
        <v>0</v>
      </c>
      <c r="AG207" s="147">
        <f t="shared" si="15"/>
        <v>0</v>
      </c>
      <c r="AH207" s="147" t="str">
        <f t="shared" si="16"/>
        <v>25</v>
      </c>
    </row>
    <row r="208" spans="1:34" s="147" customFormat="1">
      <c r="A208" s="147" t="str">
        <f t="shared" si="9"/>
        <v>#ignore</v>
      </c>
      <c r="B208" s="147" t="str">
        <f t="shared" si="10"/>
        <v>26</v>
      </c>
      <c r="C208" s="154" t="str">
        <f t="shared" si="11"/>
        <v>26_UKxxxGx___mm/dd/yy_UKY_TWMF-homogenate</v>
      </c>
      <c r="D208" s="164"/>
      <c r="E208" s="164"/>
      <c r="F208" s="156">
        <f t="shared" si="12"/>
        <v>0</v>
      </c>
      <c r="G208" s="164"/>
      <c r="H208" s="157" t="s">
        <v>224</v>
      </c>
      <c r="I208" s="157"/>
      <c r="J208" s="164"/>
      <c r="K208" s="157" t="s">
        <v>224</v>
      </c>
      <c r="L208" s="157"/>
      <c r="M208" s="158"/>
      <c r="N208" s="159" t="s">
        <v>368</v>
      </c>
      <c r="O208" s="157"/>
      <c r="P208" s="164"/>
      <c r="Q208" s="159" t="s">
        <v>369</v>
      </c>
      <c r="R208" s="157"/>
      <c r="S208" s="164"/>
      <c r="T208" s="159" t="s">
        <v>369</v>
      </c>
      <c r="U208" s="157"/>
      <c r="V208" s="164"/>
      <c r="W208" s="159" t="s">
        <v>370</v>
      </c>
      <c r="X208" s="157"/>
      <c r="Y208" s="164"/>
      <c r="Z208" s="159" t="s">
        <v>370</v>
      </c>
      <c r="AA208" s="157"/>
      <c r="AB208" s="161" t="e">
        <f t="shared" si="7"/>
        <v>#DIV/0!</v>
      </c>
      <c r="AC208" s="162" t="e">
        <f t="shared" si="8"/>
        <v>#DIV/0!</v>
      </c>
      <c r="AE208" s="147">
        <f t="shared" si="13"/>
        <v>0</v>
      </c>
      <c r="AF208" s="147">
        <f t="shared" si="14"/>
        <v>0</v>
      </c>
      <c r="AG208" s="147">
        <f t="shared" si="15"/>
        <v>0</v>
      </c>
      <c r="AH208" s="147" t="str">
        <f t="shared" si="16"/>
        <v>26</v>
      </c>
    </row>
    <row r="209" spans="1:34" s="147" customFormat="1">
      <c r="A209" s="147" t="str">
        <f t="shared" si="9"/>
        <v>#ignore</v>
      </c>
      <c r="B209" s="147" t="str">
        <f t="shared" si="10"/>
        <v>27</v>
      </c>
      <c r="C209" s="154" t="str">
        <f t="shared" si="11"/>
        <v>27_UKxxxGx___mm/dd/yy_UKY_TWMF-homogenate</v>
      </c>
      <c r="D209" s="164"/>
      <c r="E209" s="164"/>
      <c r="F209" s="156">
        <f t="shared" si="12"/>
        <v>0</v>
      </c>
      <c r="G209" s="164"/>
      <c r="H209" s="157" t="s">
        <v>224</v>
      </c>
      <c r="I209" s="157"/>
      <c r="J209" s="164"/>
      <c r="K209" s="157" t="s">
        <v>224</v>
      </c>
      <c r="L209" s="157"/>
      <c r="M209" s="158"/>
      <c r="N209" s="159" t="s">
        <v>368</v>
      </c>
      <c r="O209" s="157"/>
      <c r="P209" s="164"/>
      <c r="Q209" s="159" t="s">
        <v>369</v>
      </c>
      <c r="R209" s="157"/>
      <c r="S209" s="164"/>
      <c r="T209" s="159" t="s">
        <v>369</v>
      </c>
      <c r="U209" s="157"/>
      <c r="V209" s="164"/>
      <c r="W209" s="159" t="s">
        <v>370</v>
      </c>
      <c r="X209" s="157"/>
      <c r="Y209" s="164"/>
      <c r="Z209" s="159" t="s">
        <v>370</v>
      </c>
      <c r="AA209" s="157"/>
      <c r="AB209" s="161" t="e">
        <f t="shared" si="7"/>
        <v>#DIV/0!</v>
      </c>
      <c r="AC209" s="162" t="e">
        <f t="shared" si="8"/>
        <v>#DIV/0!</v>
      </c>
      <c r="AE209" s="147">
        <f t="shared" si="13"/>
        <v>0</v>
      </c>
      <c r="AF209" s="147">
        <f t="shared" si="14"/>
        <v>0</v>
      </c>
      <c r="AG209" s="147">
        <f t="shared" si="15"/>
        <v>0</v>
      </c>
      <c r="AH209" s="147" t="str">
        <f t="shared" si="16"/>
        <v>27</v>
      </c>
    </row>
    <row r="210" spans="1:34" s="147" customFormat="1">
      <c r="A210" s="147" t="str">
        <f t="shared" si="9"/>
        <v>#ignore</v>
      </c>
      <c r="B210" s="147" t="str">
        <f t="shared" si="10"/>
        <v>28</v>
      </c>
      <c r="C210" s="154" t="str">
        <f t="shared" si="11"/>
        <v>28_UKxxxGx___mm/dd/yy_UKY_TWMF-homogenate</v>
      </c>
      <c r="D210" s="164"/>
      <c r="E210" s="164"/>
      <c r="F210" s="156">
        <f t="shared" si="12"/>
        <v>0</v>
      </c>
      <c r="G210" s="164"/>
      <c r="H210" s="157" t="s">
        <v>224</v>
      </c>
      <c r="I210" s="157"/>
      <c r="J210" s="164"/>
      <c r="K210" s="157" t="s">
        <v>224</v>
      </c>
      <c r="L210" s="157"/>
      <c r="M210" s="158"/>
      <c r="N210" s="159" t="s">
        <v>368</v>
      </c>
      <c r="O210" s="157"/>
      <c r="P210" s="164"/>
      <c r="Q210" s="159" t="s">
        <v>369</v>
      </c>
      <c r="R210" s="157"/>
      <c r="S210" s="164"/>
      <c r="T210" s="159" t="s">
        <v>369</v>
      </c>
      <c r="U210" s="157"/>
      <c r="V210" s="164"/>
      <c r="W210" s="159" t="s">
        <v>370</v>
      </c>
      <c r="X210" s="157"/>
      <c r="Y210" s="164"/>
      <c r="Z210" s="159" t="s">
        <v>370</v>
      </c>
      <c r="AA210" s="157"/>
      <c r="AB210" s="161" t="e">
        <f t="shared" si="7"/>
        <v>#DIV/0!</v>
      </c>
      <c r="AC210" s="162" t="e">
        <f t="shared" si="8"/>
        <v>#DIV/0!</v>
      </c>
      <c r="AE210" s="147">
        <f t="shared" si="13"/>
        <v>0</v>
      </c>
      <c r="AF210" s="147">
        <f t="shared" si="14"/>
        <v>0</v>
      </c>
      <c r="AG210" s="147">
        <f t="shared" si="15"/>
        <v>0</v>
      </c>
      <c r="AH210" s="147" t="str">
        <f t="shared" si="16"/>
        <v>28</v>
      </c>
    </row>
    <row r="211" spans="1:34" s="147" customFormat="1">
      <c r="A211" s="147" t="str">
        <f t="shared" si="9"/>
        <v>#ignore</v>
      </c>
      <c r="B211" s="147" t="str">
        <f t="shared" si="10"/>
        <v>29</v>
      </c>
      <c r="C211" s="154" t="str">
        <f t="shared" si="11"/>
        <v>29_UKxxxGx___mm/dd/yy_UKY_TWMF-homogenate</v>
      </c>
      <c r="D211" s="164"/>
      <c r="E211" s="164"/>
      <c r="F211" s="156">
        <f t="shared" si="12"/>
        <v>0</v>
      </c>
      <c r="G211" s="164"/>
      <c r="H211" s="157" t="s">
        <v>224</v>
      </c>
      <c r="I211" s="157"/>
      <c r="J211" s="164"/>
      <c r="K211" s="157" t="s">
        <v>224</v>
      </c>
      <c r="L211" s="157"/>
      <c r="M211" s="158"/>
      <c r="N211" s="159" t="s">
        <v>368</v>
      </c>
      <c r="O211" s="157"/>
      <c r="P211" s="164"/>
      <c r="Q211" s="159" t="s">
        <v>369</v>
      </c>
      <c r="R211" s="157"/>
      <c r="S211" s="164"/>
      <c r="T211" s="159" t="s">
        <v>369</v>
      </c>
      <c r="U211" s="157"/>
      <c r="V211" s="164"/>
      <c r="W211" s="159" t="s">
        <v>370</v>
      </c>
      <c r="X211" s="157"/>
      <c r="Y211" s="164"/>
      <c r="Z211" s="159" t="s">
        <v>370</v>
      </c>
      <c r="AA211" s="157"/>
      <c r="AB211" s="161" t="e">
        <f t="shared" si="7"/>
        <v>#DIV/0!</v>
      </c>
      <c r="AC211" s="162" t="e">
        <f t="shared" si="8"/>
        <v>#DIV/0!</v>
      </c>
      <c r="AE211" s="147">
        <f t="shared" si="13"/>
        <v>0</v>
      </c>
      <c r="AF211" s="147">
        <f t="shared" si="14"/>
        <v>0</v>
      </c>
      <c r="AG211" s="147">
        <f t="shared" si="15"/>
        <v>0</v>
      </c>
      <c r="AH211" s="147" t="str">
        <f t="shared" si="16"/>
        <v>29</v>
      </c>
    </row>
    <row r="212" spans="1:34" s="147" customFormat="1">
      <c r="A212" s="147" t="str">
        <f t="shared" si="9"/>
        <v>#ignore</v>
      </c>
      <c r="B212" s="147" t="str">
        <f t="shared" si="10"/>
        <v>30</v>
      </c>
      <c r="C212" s="154" t="str">
        <f t="shared" si="11"/>
        <v>30_UKxxxGx___mm/dd/yy_UKY_TWMF-homogenate</v>
      </c>
      <c r="D212" s="164"/>
      <c r="E212" s="164"/>
      <c r="F212" s="156">
        <f t="shared" si="12"/>
        <v>0</v>
      </c>
      <c r="G212" s="164"/>
      <c r="H212" s="157" t="s">
        <v>224</v>
      </c>
      <c r="I212" s="157"/>
      <c r="J212" s="164"/>
      <c r="K212" s="157" t="s">
        <v>224</v>
      </c>
      <c r="L212" s="157"/>
      <c r="M212" s="158"/>
      <c r="N212" s="159" t="s">
        <v>368</v>
      </c>
      <c r="O212" s="157"/>
      <c r="P212" s="164"/>
      <c r="Q212" s="159" t="s">
        <v>369</v>
      </c>
      <c r="R212" s="157"/>
      <c r="S212" s="164"/>
      <c r="T212" s="159" t="s">
        <v>369</v>
      </c>
      <c r="U212" s="157"/>
      <c r="V212" s="164"/>
      <c r="W212" s="159" t="s">
        <v>370</v>
      </c>
      <c r="X212" s="157"/>
      <c r="Y212" s="164"/>
      <c r="Z212" s="159" t="s">
        <v>370</v>
      </c>
      <c r="AA212" s="157"/>
      <c r="AB212" s="161" t="e">
        <f t="shared" si="7"/>
        <v>#DIV/0!</v>
      </c>
      <c r="AC212" s="162" t="e">
        <f t="shared" si="8"/>
        <v>#DIV/0!</v>
      </c>
      <c r="AE212" s="147">
        <f t="shared" si="13"/>
        <v>0</v>
      </c>
      <c r="AF212" s="147">
        <f t="shared" si="14"/>
        <v>0</v>
      </c>
      <c r="AG212" s="147">
        <f t="shared" si="15"/>
        <v>0</v>
      </c>
      <c r="AH212" s="147" t="str">
        <f t="shared" si="16"/>
        <v>30</v>
      </c>
    </row>
    <row r="213" spans="1:34" s="147" customFormat="1">
      <c r="A213" s="147" t="str">
        <f t="shared" si="9"/>
        <v>#ignore</v>
      </c>
      <c r="B213" s="147" t="str">
        <f t="shared" si="10"/>
        <v>31</v>
      </c>
      <c r="C213" s="154" t="str">
        <f t="shared" si="11"/>
        <v>31_UKxxxGx___mm/dd/yy_UKY_TWMF-homogenate</v>
      </c>
      <c r="D213" s="164"/>
      <c r="E213" s="164"/>
      <c r="F213" s="156">
        <f t="shared" si="12"/>
        <v>0</v>
      </c>
      <c r="G213" s="164"/>
      <c r="H213" s="157" t="s">
        <v>224</v>
      </c>
      <c r="I213" s="157"/>
      <c r="J213" s="164"/>
      <c r="K213" s="157" t="s">
        <v>224</v>
      </c>
      <c r="L213" s="157"/>
      <c r="M213" s="158"/>
      <c r="N213" s="159" t="s">
        <v>368</v>
      </c>
      <c r="O213" s="157"/>
      <c r="P213" s="164"/>
      <c r="Q213" s="159" t="s">
        <v>369</v>
      </c>
      <c r="R213" s="157"/>
      <c r="S213" s="164"/>
      <c r="T213" s="159" t="s">
        <v>369</v>
      </c>
      <c r="U213" s="157"/>
      <c r="V213" s="164"/>
      <c r="W213" s="159" t="s">
        <v>370</v>
      </c>
      <c r="X213" s="157"/>
      <c r="Y213" s="164"/>
      <c r="Z213" s="159" t="s">
        <v>370</v>
      </c>
      <c r="AA213" s="157"/>
      <c r="AB213" s="161" t="e">
        <f t="shared" si="7"/>
        <v>#DIV/0!</v>
      </c>
      <c r="AC213" s="162" t="e">
        <f t="shared" si="8"/>
        <v>#DIV/0!</v>
      </c>
      <c r="AE213" s="147">
        <f t="shared" si="13"/>
        <v>0</v>
      </c>
      <c r="AF213" s="147">
        <f t="shared" si="14"/>
        <v>0</v>
      </c>
      <c r="AG213" s="147">
        <f t="shared" si="15"/>
        <v>0</v>
      </c>
      <c r="AH213" s="147" t="str">
        <f t="shared" si="16"/>
        <v>31</v>
      </c>
    </row>
    <row r="214" spans="1:34" s="147" customFormat="1">
      <c r="A214" s="147" t="str">
        <f t="shared" si="9"/>
        <v>#ignore</v>
      </c>
      <c r="B214" s="147" t="str">
        <f t="shared" si="10"/>
        <v>32</v>
      </c>
      <c r="C214" s="154" t="str">
        <f t="shared" si="11"/>
        <v>32_UKxxxGx___mm/dd/yy_UKY_TWMF-homogenate</v>
      </c>
      <c r="D214" s="164"/>
      <c r="E214" s="164"/>
      <c r="F214" s="156">
        <f t="shared" si="12"/>
        <v>0</v>
      </c>
      <c r="G214" s="164"/>
      <c r="H214" s="157" t="s">
        <v>224</v>
      </c>
      <c r="I214" s="157"/>
      <c r="J214" s="164"/>
      <c r="K214" s="157" t="s">
        <v>224</v>
      </c>
      <c r="L214" s="157"/>
      <c r="M214" s="158"/>
      <c r="N214" s="159" t="s">
        <v>368</v>
      </c>
      <c r="O214" s="157"/>
      <c r="P214" s="164"/>
      <c r="Q214" s="159" t="s">
        <v>369</v>
      </c>
      <c r="R214" s="157"/>
      <c r="S214" s="164"/>
      <c r="T214" s="159" t="s">
        <v>369</v>
      </c>
      <c r="U214" s="157"/>
      <c r="V214" s="164"/>
      <c r="W214" s="159" t="s">
        <v>370</v>
      </c>
      <c r="X214" s="157"/>
      <c r="Y214" s="164"/>
      <c r="Z214" s="159" t="s">
        <v>370</v>
      </c>
      <c r="AA214" s="157"/>
      <c r="AB214" s="161" t="e">
        <f t="shared" si="7"/>
        <v>#DIV/0!</v>
      </c>
      <c r="AC214" s="162" t="e">
        <f t="shared" si="8"/>
        <v>#DIV/0!</v>
      </c>
      <c r="AE214" s="147">
        <f t="shared" si="13"/>
        <v>0</v>
      </c>
      <c r="AF214" s="147">
        <f t="shared" si="14"/>
        <v>0</v>
      </c>
      <c r="AG214" s="147">
        <f t="shared" si="15"/>
        <v>0</v>
      </c>
      <c r="AH214" s="147" t="str">
        <f t="shared" si="16"/>
        <v>32</v>
      </c>
    </row>
    <row r="215" spans="1:34" s="147" customFormat="1">
      <c r="A215" s="147" t="str">
        <f t="shared" si="9"/>
        <v>#ignore</v>
      </c>
      <c r="B215" s="147" t="str">
        <f t="shared" si="10"/>
        <v>33</v>
      </c>
      <c r="C215" s="154" t="str">
        <f t="shared" si="11"/>
        <v>33_UKxxxGx___mm/dd/yy_UKY_TWMF-homogenate</v>
      </c>
      <c r="D215" s="164"/>
      <c r="E215" s="164"/>
      <c r="F215" s="156">
        <f t="shared" si="12"/>
        <v>0</v>
      </c>
      <c r="G215" s="164"/>
      <c r="H215" s="157" t="s">
        <v>224</v>
      </c>
      <c r="I215" s="157"/>
      <c r="J215" s="164"/>
      <c r="K215" s="157" t="s">
        <v>224</v>
      </c>
      <c r="L215" s="157"/>
      <c r="M215" s="158"/>
      <c r="N215" s="159" t="s">
        <v>368</v>
      </c>
      <c r="O215" s="157"/>
      <c r="P215" s="164"/>
      <c r="Q215" s="159" t="s">
        <v>369</v>
      </c>
      <c r="R215" s="157"/>
      <c r="S215" s="164"/>
      <c r="T215" s="159" t="s">
        <v>369</v>
      </c>
      <c r="U215" s="157"/>
      <c r="V215" s="164"/>
      <c r="W215" s="159" t="s">
        <v>370</v>
      </c>
      <c r="X215" s="157"/>
      <c r="Y215" s="164"/>
      <c r="Z215" s="159" t="s">
        <v>370</v>
      </c>
      <c r="AA215" s="157"/>
      <c r="AB215" s="161" t="e">
        <f t="shared" si="7"/>
        <v>#DIV/0!</v>
      </c>
      <c r="AC215" s="162" t="e">
        <f t="shared" si="8"/>
        <v>#DIV/0!</v>
      </c>
      <c r="AE215" s="147">
        <f t="shared" si="13"/>
        <v>0</v>
      </c>
      <c r="AF215" s="147">
        <f t="shared" si="14"/>
        <v>0</v>
      </c>
      <c r="AG215" s="147">
        <f t="shared" si="15"/>
        <v>0</v>
      </c>
      <c r="AH215" s="147" t="str">
        <f t="shared" si="16"/>
        <v>33</v>
      </c>
    </row>
    <row r="216" spans="1:34" s="147" customFormat="1">
      <c r="A216" s="147" t="str">
        <f t="shared" si="9"/>
        <v>#ignore</v>
      </c>
      <c r="B216" s="147" t="str">
        <f t="shared" si="10"/>
        <v>34</v>
      </c>
      <c r="C216" s="154" t="str">
        <f t="shared" si="11"/>
        <v>34_UKxxxGx___mm/dd/yy_UKY_TWMF-homogenate</v>
      </c>
      <c r="D216" s="164"/>
      <c r="E216" s="164"/>
      <c r="F216" s="156">
        <f t="shared" si="12"/>
        <v>0</v>
      </c>
      <c r="G216" s="164"/>
      <c r="H216" s="157" t="s">
        <v>224</v>
      </c>
      <c r="I216" s="157"/>
      <c r="J216" s="164"/>
      <c r="K216" s="157" t="s">
        <v>224</v>
      </c>
      <c r="L216" s="157"/>
      <c r="M216" s="158"/>
      <c r="N216" s="159" t="s">
        <v>368</v>
      </c>
      <c r="O216" s="157"/>
      <c r="P216" s="164"/>
      <c r="Q216" s="159" t="s">
        <v>369</v>
      </c>
      <c r="R216" s="157"/>
      <c r="S216" s="164"/>
      <c r="T216" s="159" t="s">
        <v>369</v>
      </c>
      <c r="U216" s="157"/>
      <c r="V216" s="164"/>
      <c r="W216" s="159" t="s">
        <v>370</v>
      </c>
      <c r="X216" s="157"/>
      <c r="Y216" s="164"/>
      <c r="Z216" s="159" t="s">
        <v>370</v>
      </c>
      <c r="AA216" s="157"/>
      <c r="AB216" s="161" t="e">
        <f t="shared" si="7"/>
        <v>#DIV/0!</v>
      </c>
      <c r="AC216" s="162" t="e">
        <f t="shared" si="8"/>
        <v>#DIV/0!</v>
      </c>
      <c r="AE216" s="147">
        <f t="shared" si="13"/>
        <v>0</v>
      </c>
      <c r="AF216" s="147">
        <f t="shared" si="14"/>
        <v>0</v>
      </c>
      <c r="AG216" s="147">
        <f t="shared" si="15"/>
        <v>0</v>
      </c>
      <c r="AH216" s="147" t="str">
        <f t="shared" si="16"/>
        <v>34</v>
      </c>
    </row>
    <row r="217" spans="1:34" s="147" customFormat="1">
      <c r="B217" s="193"/>
      <c r="C217" s="186"/>
      <c r="D217" s="71"/>
      <c r="E217" s="71"/>
      <c r="F217" s="194"/>
      <c r="G217" s="71"/>
      <c r="I217" s="71"/>
      <c r="M217" s="195"/>
      <c r="O217" s="71"/>
      <c r="P217" s="71"/>
      <c r="Q217" s="71"/>
      <c r="R217" s="194"/>
      <c r="S217" s="196"/>
    </row>
    <row r="218" spans="1:34" s="147" customFormat="1"/>
    <row r="219" spans="1:34" s="147" customFormat="1">
      <c r="B219" s="168" t="s">
        <v>91</v>
      </c>
      <c r="C219" s="169"/>
    </row>
    <row r="220" spans="1:34" s="147" customFormat="1">
      <c r="B220" s="168" t="s">
        <v>92</v>
      </c>
      <c r="C220" s="170"/>
    </row>
    <row r="221" spans="1:34" s="147" customFormat="1">
      <c r="B221" s="171"/>
      <c r="C221" s="172"/>
      <c r="D221" s="172"/>
    </row>
    <row r="222" spans="1:34" s="147" customFormat="1">
      <c r="A222" s="147" t="s">
        <v>2</v>
      </c>
      <c r="B222" s="149" t="s">
        <v>19</v>
      </c>
      <c r="C222" s="147" t="s">
        <v>31</v>
      </c>
      <c r="D222" s="173" t="s">
        <v>21</v>
      </c>
      <c r="E222" s="174" t="s">
        <v>22</v>
      </c>
    </row>
    <row r="223" spans="1:34" s="147" customFormat="1">
      <c r="B223" s="147" t="s">
        <v>48</v>
      </c>
      <c r="C223" s="147" t="s">
        <v>32</v>
      </c>
      <c r="D223" s="173" t="s">
        <v>49</v>
      </c>
      <c r="E223" s="174" t="s">
        <v>50</v>
      </c>
    </row>
    <row r="224" spans="1:34" s="147" customFormat="1"/>
    <row r="225" spans="1:23" s="147" customFormat="1" ht="39.950000000000003" customHeight="1">
      <c r="A225" s="147" t="s">
        <v>2</v>
      </c>
      <c r="C225" s="149" t="s">
        <v>33</v>
      </c>
      <c r="F225" s="150" t="str">
        <f>IF(E227="","","#sample%child.id=-protein;#.weight;#%units=g;#%type=dry; #sample.type=tissue_extract; *#protocol.id=protein_extraction")</f>
        <v/>
      </c>
      <c r="G225" s="147" t="str">
        <f>IF(E227="","","*#protocol.id")</f>
        <v/>
      </c>
      <c r="H225" s="151" t="str">
        <f>IF(E227="","","#sample.status")</f>
        <v/>
      </c>
      <c r="T225" s="147" t="str">
        <f>IF(S227="","","#sample.protein_weight;#%units=mg")</f>
        <v/>
      </c>
    </row>
    <row r="226" spans="1:23" s="147" customFormat="1" ht="31.5">
      <c r="A226" s="147" t="s">
        <v>4</v>
      </c>
      <c r="B226" s="149" t="s">
        <v>26</v>
      </c>
      <c r="C226" s="152" t="s">
        <v>209</v>
      </c>
      <c r="D226" s="149" t="s">
        <v>6</v>
      </c>
      <c r="E226" s="149" t="s">
        <v>7</v>
      </c>
      <c r="F226" s="149" t="s">
        <v>8</v>
      </c>
      <c r="G226" s="147" t="s">
        <v>222</v>
      </c>
      <c r="H226" s="151" t="s">
        <v>363</v>
      </c>
      <c r="I226" s="197" t="s">
        <v>9</v>
      </c>
      <c r="J226" s="197" t="s">
        <v>371</v>
      </c>
      <c r="K226" s="197" t="s">
        <v>10</v>
      </c>
      <c r="L226" s="149" t="s">
        <v>11</v>
      </c>
      <c r="M226" s="149" t="s">
        <v>12</v>
      </c>
      <c r="N226" s="149" t="s">
        <v>13</v>
      </c>
      <c r="O226" s="149"/>
      <c r="P226" s="149" t="s">
        <v>14</v>
      </c>
      <c r="Q226" s="149" t="s">
        <v>15</v>
      </c>
      <c r="R226" s="149" t="s">
        <v>51</v>
      </c>
      <c r="S226" s="149" t="s">
        <v>52</v>
      </c>
      <c r="T226" s="197" t="s">
        <v>53</v>
      </c>
      <c r="U226" s="197"/>
      <c r="V226" s="149" t="s">
        <v>54</v>
      </c>
      <c r="W226" s="147" t="s">
        <v>55</v>
      </c>
    </row>
    <row r="227" spans="1:23" s="147" customFormat="1">
      <c r="A227" s="147" t="str">
        <f>IF(A83="#ignore","#ignore","")</f>
        <v/>
      </c>
      <c r="B227" s="147" t="str">
        <f>B83</f>
        <v>01</v>
      </c>
      <c r="C227" s="198" t="str">
        <f>CONCATENATE(C83,"-homogenate")</f>
        <v>01_UKxxxGx_106_Tumor_Left_13C6Glc_Liquid_Diet_mm/dd/yy_UKY_TWMF-homogenate</v>
      </c>
      <c r="D227" s="199"/>
      <c r="E227" s="200"/>
      <c r="F227" s="201">
        <f>E227-D227</f>
        <v>0</v>
      </c>
      <c r="G227" s="147" t="s">
        <v>223</v>
      </c>
      <c r="I227" s="202">
        <f t="shared" ref="I227:I260" si="17">F227*1000</f>
        <v>0</v>
      </c>
      <c r="J227" s="203" t="e">
        <v>#REF!</v>
      </c>
      <c r="K227" s="170"/>
      <c r="L227" s="204"/>
      <c r="M227" s="204"/>
      <c r="N227" s="205">
        <f>M227-L227</f>
        <v>0</v>
      </c>
      <c r="O227" s="206"/>
      <c r="S227" s="170"/>
      <c r="T227" s="207">
        <f>S227*N227</f>
        <v>0</v>
      </c>
      <c r="U227" s="208"/>
      <c r="W227" s="205" t="e">
        <f>T227/I227</f>
        <v>#DIV/0!</v>
      </c>
    </row>
    <row r="228" spans="1:23" s="147" customFormat="1">
      <c r="A228" s="147" t="str">
        <f t="shared" ref="A228:A260" si="18">IF(A84="#ignore","#ignore","")</f>
        <v/>
      </c>
      <c r="B228" s="147" t="str">
        <f t="shared" ref="B228:B260" si="19">B84</f>
        <v>02</v>
      </c>
      <c r="C228" s="198" t="str">
        <f t="shared" ref="C228:C260" si="20">CONCATENATE(C84,"-homogenate")</f>
        <v>02_UKxxxGx_106_Tumor_Right_13C6Glc_Liquid_Diet_mm/dd/yy_UKY_TWMF-homogenate</v>
      </c>
      <c r="D228" s="199"/>
      <c r="E228" s="200"/>
      <c r="F228" s="201">
        <f t="shared" ref="F228:F260" si="21">E228-D228</f>
        <v>0</v>
      </c>
      <c r="G228" s="147" t="s">
        <v>223</v>
      </c>
      <c r="I228" s="202">
        <f t="shared" si="17"/>
        <v>0</v>
      </c>
      <c r="J228" s="203" t="e">
        <v>#REF!</v>
      </c>
      <c r="K228" s="170"/>
      <c r="L228" s="204"/>
      <c r="M228" s="204"/>
      <c r="N228" s="205">
        <f t="shared" ref="N228:N260" si="22">M228-L228</f>
        <v>0</v>
      </c>
      <c r="O228" s="206"/>
      <c r="S228" s="170"/>
      <c r="T228" s="207">
        <f t="shared" ref="T228:T260" si="23">S228*N228</f>
        <v>0</v>
      </c>
      <c r="U228" s="208"/>
      <c r="W228" s="205" t="e">
        <f t="shared" ref="W228:W260" si="24">T228/I228</f>
        <v>#DIV/0!</v>
      </c>
    </row>
    <row r="229" spans="1:23" s="147" customFormat="1">
      <c r="A229" s="147" t="str">
        <f t="shared" si="18"/>
        <v/>
      </c>
      <c r="B229" s="147" t="str">
        <f t="shared" si="19"/>
        <v>03</v>
      </c>
      <c r="C229" s="198" t="str">
        <f t="shared" si="20"/>
        <v>03_UKxxxGx_106_Met_Left_13C6Glc_Liquid_Diet_mm/dd/yy_UKY_TWMF-homogenate</v>
      </c>
      <c r="D229" s="199"/>
      <c r="E229" s="200"/>
      <c r="F229" s="201">
        <f t="shared" si="21"/>
        <v>0</v>
      </c>
      <c r="G229" s="147" t="s">
        <v>223</v>
      </c>
      <c r="I229" s="202">
        <f t="shared" si="17"/>
        <v>0</v>
      </c>
      <c r="J229" s="203" t="e">
        <v>#REF!</v>
      </c>
      <c r="K229" s="170"/>
      <c r="L229" s="204"/>
      <c r="M229" s="204"/>
      <c r="N229" s="205">
        <f t="shared" si="22"/>
        <v>0</v>
      </c>
      <c r="O229" s="206"/>
      <c r="S229" s="170"/>
      <c r="T229" s="207">
        <f t="shared" si="23"/>
        <v>0</v>
      </c>
      <c r="U229" s="208"/>
      <c r="W229" s="205" t="e">
        <f t="shared" si="24"/>
        <v>#DIV/0!</v>
      </c>
    </row>
    <row r="230" spans="1:23" s="147" customFormat="1">
      <c r="A230" s="147" t="str">
        <f t="shared" si="18"/>
        <v/>
      </c>
      <c r="B230" s="147" t="str">
        <f t="shared" si="19"/>
        <v>04</v>
      </c>
      <c r="C230" s="198" t="str">
        <f t="shared" si="20"/>
        <v>04_UKxxxGx_106_Met_Right_13C6Glc_Liquid_Diet_mm/dd/yy_UKY_TWMF-homogenate</v>
      </c>
      <c r="D230" s="199"/>
      <c r="E230" s="200"/>
      <c r="F230" s="201">
        <f t="shared" si="21"/>
        <v>0</v>
      </c>
      <c r="G230" s="147" t="s">
        <v>223</v>
      </c>
      <c r="I230" s="202">
        <f t="shared" si="17"/>
        <v>0</v>
      </c>
      <c r="J230" s="203" t="e">
        <v>#REF!</v>
      </c>
      <c r="K230" s="170"/>
      <c r="L230" s="204"/>
      <c r="M230" s="204"/>
      <c r="N230" s="205">
        <f t="shared" si="22"/>
        <v>0</v>
      </c>
      <c r="O230" s="206"/>
      <c r="S230" s="170"/>
      <c r="T230" s="207">
        <f t="shared" si="23"/>
        <v>0</v>
      </c>
      <c r="U230" s="208"/>
      <c r="W230" s="205" t="e">
        <f t="shared" si="24"/>
        <v>#DIV/0!</v>
      </c>
    </row>
    <row r="231" spans="1:23" s="147" customFormat="1">
      <c r="A231" s="147" t="str">
        <f t="shared" si="18"/>
        <v/>
      </c>
      <c r="B231" s="147" t="str">
        <f t="shared" si="19"/>
        <v>05</v>
      </c>
      <c r="C231" s="198" t="str">
        <f t="shared" si="20"/>
        <v>05_UKxxxGx_106_Heart_13C6Glc_Liquid_Diet_mm/dd/yy_UKY_TWMF-homogenate</v>
      </c>
      <c r="D231" s="199"/>
      <c r="E231" s="200"/>
      <c r="F231" s="201">
        <f t="shared" si="21"/>
        <v>0</v>
      </c>
      <c r="G231" s="147" t="s">
        <v>223</v>
      </c>
      <c r="I231" s="202">
        <f t="shared" si="17"/>
        <v>0</v>
      </c>
      <c r="J231" s="203" t="e">
        <v>#REF!</v>
      </c>
      <c r="K231" s="170"/>
      <c r="L231" s="204"/>
      <c r="M231" s="204"/>
      <c r="N231" s="205">
        <f t="shared" si="22"/>
        <v>0</v>
      </c>
      <c r="O231" s="206"/>
      <c r="S231" s="170"/>
      <c r="T231" s="207">
        <f t="shared" si="23"/>
        <v>0</v>
      </c>
      <c r="U231" s="208"/>
      <c r="W231" s="205" t="e">
        <f t="shared" si="24"/>
        <v>#DIV/0!</v>
      </c>
    </row>
    <row r="232" spans="1:23" s="147" customFormat="1">
      <c r="A232" s="147" t="str">
        <f t="shared" si="18"/>
        <v/>
      </c>
      <c r="B232" s="147" t="str">
        <f t="shared" si="19"/>
        <v>06</v>
      </c>
      <c r="C232" s="198" t="str">
        <f t="shared" si="20"/>
        <v>06_UKxxxGx_106_Lung_13C6Glc_Liquid_Diet_mm/dd/yy_UKY_TWMF-homogenate</v>
      </c>
      <c r="D232" s="199"/>
      <c r="E232" s="200"/>
      <c r="F232" s="201">
        <f t="shared" si="21"/>
        <v>0</v>
      </c>
      <c r="G232" s="147" t="s">
        <v>223</v>
      </c>
      <c r="I232" s="202">
        <f t="shared" si="17"/>
        <v>0</v>
      </c>
      <c r="J232" s="203" t="e">
        <v>#REF!</v>
      </c>
      <c r="K232" s="170"/>
      <c r="L232" s="204"/>
      <c r="M232" s="204"/>
      <c r="N232" s="205">
        <f t="shared" si="22"/>
        <v>0</v>
      </c>
      <c r="O232" s="206"/>
      <c r="S232" s="170"/>
      <c r="T232" s="207">
        <f t="shared" si="23"/>
        <v>0</v>
      </c>
      <c r="U232" s="208"/>
      <c r="W232" s="205" t="e">
        <f t="shared" si="24"/>
        <v>#DIV/0!</v>
      </c>
    </row>
    <row r="233" spans="1:23" s="147" customFormat="1">
      <c r="A233" s="147" t="str">
        <f t="shared" si="18"/>
        <v/>
      </c>
      <c r="B233" s="147" t="str">
        <f t="shared" si="19"/>
        <v>07</v>
      </c>
      <c r="C233" s="198" t="str">
        <f t="shared" si="20"/>
        <v>07_UKxxxGx_106_Liver_13C6Glc_Liquid_Diet_mm/dd/yy_UKY_TWMF-homogenate</v>
      </c>
      <c r="D233" s="199"/>
      <c r="E233" s="200"/>
      <c r="F233" s="201">
        <f t="shared" si="21"/>
        <v>0</v>
      </c>
      <c r="G233" s="147" t="s">
        <v>223</v>
      </c>
      <c r="I233" s="202">
        <f t="shared" si="17"/>
        <v>0</v>
      </c>
      <c r="J233" s="203" t="e">
        <v>#REF!</v>
      </c>
      <c r="K233" s="170"/>
      <c r="L233" s="204"/>
      <c r="M233" s="204"/>
      <c r="N233" s="205">
        <f t="shared" si="22"/>
        <v>0</v>
      </c>
      <c r="O233" s="206"/>
      <c r="S233" s="209"/>
      <c r="T233" s="207">
        <f t="shared" si="23"/>
        <v>0</v>
      </c>
      <c r="U233" s="208"/>
      <c r="W233" s="205" t="e">
        <f t="shared" si="24"/>
        <v>#DIV/0!</v>
      </c>
    </row>
    <row r="234" spans="1:23" s="147" customFormat="1">
      <c r="A234" s="147" t="str">
        <f t="shared" si="18"/>
        <v/>
      </c>
      <c r="B234" s="147" t="str">
        <f t="shared" si="19"/>
        <v>08</v>
      </c>
      <c r="C234" s="198" t="str">
        <f t="shared" si="20"/>
        <v>08_UKxxxGx_106_Kidney_13C6Glc_Liquid_Diet_mm/dd/yy_UKY_TWMF-homogenate</v>
      </c>
      <c r="D234" s="199"/>
      <c r="E234" s="200"/>
      <c r="F234" s="201">
        <f t="shared" si="21"/>
        <v>0</v>
      </c>
      <c r="G234" s="147" t="s">
        <v>223</v>
      </c>
      <c r="I234" s="202">
        <f t="shared" si="17"/>
        <v>0</v>
      </c>
      <c r="J234" s="203" t="e">
        <v>#REF!</v>
      </c>
      <c r="K234" s="170"/>
      <c r="L234" s="204"/>
      <c r="M234" s="204"/>
      <c r="N234" s="205">
        <f t="shared" si="22"/>
        <v>0</v>
      </c>
      <c r="O234" s="206"/>
      <c r="S234" s="170"/>
      <c r="T234" s="207">
        <f t="shared" si="23"/>
        <v>0</v>
      </c>
      <c r="U234" s="208"/>
      <c r="W234" s="205" t="e">
        <f t="shared" si="24"/>
        <v>#DIV/0!</v>
      </c>
    </row>
    <row r="235" spans="1:23" s="147" customFormat="1">
      <c r="A235" s="147" t="str">
        <f t="shared" si="18"/>
        <v/>
      </c>
      <c r="B235" s="147" t="str">
        <f t="shared" si="19"/>
        <v>09</v>
      </c>
      <c r="C235" s="198" t="str">
        <f t="shared" si="20"/>
        <v>09_UKxxxGx_106_Pancreas_13C6Glc_Liquid_Diet_mm/dd/yy_UKY_TWMF-homogenate</v>
      </c>
      <c r="D235" s="199"/>
      <c r="E235" s="200"/>
      <c r="F235" s="201">
        <f t="shared" si="21"/>
        <v>0</v>
      </c>
      <c r="G235" s="147" t="s">
        <v>223</v>
      </c>
      <c r="I235" s="202">
        <f t="shared" si="17"/>
        <v>0</v>
      </c>
      <c r="J235" s="203" t="e">
        <v>#REF!</v>
      </c>
      <c r="K235" s="170"/>
      <c r="L235" s="204"/>
      <c r="M235" s="204"/>
      <c r="N235" s="205">
        <f t="shared" si="22"/>
        <v>0</v>
      </c>
      <c r="O235" s="206"/>
      <c r="S235" s="170"/>
      <c r="T235" s="207">
        <f t="shared" si="23"/>
        <v>0</v>
      </c>
      <c r="U235" s="208"/>
      <c r="W235" s="205" t="e">
        <f t="shared" si="24"/>
        <v>#DIV/0!</v>
      </c>
    </row>
    <row r="236" spans="1:23" s="147" customFormat="1">
      <c r="A236" s="147" t="str">
        <f t="shared" si="18"/>
        <v/>
      </c>
      <c r="B236" s="147" t="str">
        <f t="shared" si="19"/>
        <v>10</v>
      </c>
      <c r="C236" s="198" t="str">
        <f t="shared" si="20"/>
        <v>10_UKxxxGx_106_Brain_13C6Glc_Liquid_Diet_mm/dd/yy_UKY_TWMF-homogenate</v>
      </c>
      <c r="D236" s="199"/>
      <c r="E236" s="200"/>
      <c r="F236" s="201">
        <f t="shared" si="21"/>
        <v>0</v>
      </c>
      <c r="G236" s="147" t="s">
        <v>223</v>
      </c>
      <c r="I236" s="202">
        <f t="shared" si="17"/>
        <v>0</v>
      </c>
      <c r="J236" s="203" t="e">
        <v>#REF!</v>
      </c>
      <c r="K236" s="170"/>
      <c r="L236" s="204"/>
      <c r="M236" s="204"/>
      <c r="N236" s="205">
        <f t="shared" si="22"/>
        <v>0</v>
      </c>
      <c r="O236" s="206"/>
      <c r="S236" s="170"/>
      <c r="T236" s="207">
        <f t="shared" si="23"/>
        <v>0</v>
      </c>
      <c r="U236" s="208"/>
      <c r="W236" s="205" t="e">
        <f t="shared" si="24"/>
        <v>#DIV/0!</v>
      </c>
    </row>
    <row r="237" spans="1:23" s="147" customFormat="1">
      <c r="A237" s="147" t="str">
        <f t="shared" si="18"/>
        <v/>
      </c>
      <c r="B237" s="147" t="str">
        <f t="shared" si="19"/>
        <v>11</v>
      </c>
      <c r="C237" s="198" t="str">
        <f t="shared" si="20"/>
        <v>11_UKxxxGx_106_Muscle_13C6Glc_Liquid_Diet_mm/dd/yy_UKY_TWMF-homogenate</v>
      </c>
      <c r="D237" s="199"/>
      <c r="E237" s="200"/>
      <c r="F237" s="201">
        <f t="shared" si="21"/>
        <v>0</v>
      </c>
      <c r="G237" s="147" t="s">
        <v>223</v>
      </c>
      <c r="I237" s="202">
        <f t="shared" si="17"/>
        <v>0</v>
      </c>
      <c r="J237" s="203" t="e">
        <v>#REF!</v>
      </c>
      <c r="K237" s="170"/>
      <c r="L237" s="204"/>
      <c r="M237" s="204"/>
      <c r="N237" s="205">
        <f t="shared" si="22"/>
        <v>0</v>
      </c>
      <c r="O237" s="206"/>
      <c r="S237" s="170"/>
      <c r="T237" s="207">
        <f t="shared" si="23"/>
        <v>0</v>
      </c>
      <c r="U237" s="208"/>
      <c r="W237" s="205" t="e">
        <f t="shared" si="24"/>
        <v>#DIV/0!</v>
      </c>
    </row>
    <row r="238" spans="1:23" s="147" customFormat="1">
      <c r="A238" s="147" t="str">
        <f t="shared" si="18"/>
        <v/>
      </c>
      <c r="B238" s="147" t="str">
        <f t="shared" si="19"/>
        <v>12</v>
      </c>
      <c r="C238" s="198" t="str">
        <f t="shared" si="20"/>
        <v>12_UKxxxGx_106_Fat_13C6Glc_Liquid_Diet_mm/dd/yy_UKY_TWMF-homogenate</v>
      </c>
      <c r="D238" s="199"/>
      <c r="E238" s="200"/>
      <c r="F238" s="201">
        <f t="shared" si="21"/>
        <v>0</v>
      </c>
      <c r="G238" s="147" t="s">
        <v>223</v>
      </c>
      <c r="I238" s="202">
        <f t="shared" si="17"/>
        <v>0</v>
      </c>
      <c r="J238" s="203" t="e">
        <v>#REF!</v>
      </c>
      <c r="K238" s="170"/>
      <c r="L238" s="204"/>
      <c r="M238" s="204"/>
      <c r="N238" s="205">
        <f t="shared" si="22"/>
        <v>0</v>
      </c>
      <c r="O238" s="206"/>
      <c r="S238" s="170"/>
      <c r="T238" s="207">
        <f t="shared" si="23"/>
        <v>0</v>
      </c>
      <c r="U238" s="208"/>
      <c r="W238" s="205" t="e">
        <f t="shared" si="24"/>
        <v>#DIV/0!</v>
      </c>
    </row>
    <row r="239" spans="1:23" s="147" customFormat="1">
      <c r="A239" s="147" t="str">
        <f t="shared" si="18"/>
        <v/>
      </c>
      <c r="B239" s="147" t="str">
        <f t="shared" si="19"/>
        <v>13</v>
      </c>
      <c r="C239" s="198" t="str">
        <f t="shared" si="20"/>
        <v>13_UKxxxGx_107_Tumor_Left_13C6Glc_Liquid_Diet_mm/dd/yy_UKY_TWMF-homogenate</v>
      </c>
      <c r="D239" s="199"/>
      <c r="E239" s="200"/>
      <c r="F239" s="201">
        <f t="shared" si="21"/>
        <v>0</v>
      </c>
      <c r="G239" s="147" t="s">
        <v>223</v>
      </c>
      <c r="I239" s="202">
        <f t="shared" si="17"/>
        <v>0</v>
      </c>
      <c r="J239" s="203" t="e">
        <v>#REF!</v>
      </c>
      <c r="K239" s="170"/>
      <c r="L239" s="204"/>
      <c r="M239" s="204"/>
      <c r="N239" s="205">
        <f t="shared" si="22"/>
        <v>0</v>
      </c>
      <c r="O239" s="206"/>
      <c r="S239" s="170"/>
      <c r="T239" s="207">
        <f t="shared" si="23"/>
        <v>0</v>
      </c>
      <c r="U239" s="208"/>
      <c r="W239" s="205" t="e">
        <f t="shared" si="24"/>
        <v>#DIV/0!</v>
      </c>
    </row>
    <row r="240" spans="1:23" s="147" customFormat="1">
      <c r="A240" s="147" t="str">
        <f t="shared" si="18"/>
        <v/>
      </c>
      <c r="B240" s="147" t="str">
        <f t="shared" si="19"/>
        <v>14</v>
      </c>
      <c r="C240" s="198" t="str">
        <f t="shared" si="20"/>
        <v>14_UKxxxGx_107_Tumor_Right_13C6Glc_Liquid_Diet_mm/dd/yy_UKY_TWMF-homogenate</v>
      </c>
      <c r="D240" s="199"/>
      <c r="E240" s="200"/>
      <c r="F240" s="201">
        <f t="shared" si="21"/>
        <v>0</v>
      </c>
      <c r="G240" s="147" t="s">
        <v>223</v>
      </c>
      <c r="I240" s="202">
        <f t="shared" si="17"/>
        <v>0</v>
      </c>
      <c r="J240" s="203" t="e">
        <v>#REF!</v>
      </c>
      <c r="K240" s="170"/>
      <c r="L240" s="204"/>
      <c r="M240" s="204"/>
      <c r="N240" s="205">
        <f t="shared" si="22"/>
        <v>0</v>
      </c>
      <c r="O240" s="206"/>
      <c r="S240" s="170"/>
      <c r="T240" s="207">
        <f t="shared" si="23"/>
        <v>0</v>
      </c>
      <c r="U240" s="208"/>
      <c r="W240" s="205" t="e">
        <f t="shared" si="24"/>
        <v>#DIV/0!</v>
      </c>
    </row>
    <row r="241" spans="1:23" s="147" customFormat="1">
      <c r="A241" s="147" t="str">
        <f t="shared" si="18"/>
        <v/>
      </c>
      <c r="B241" s="147" t="str">
        <f t="shared" si="19"/>
        <v>15</v>
      </c>
      <c r="C241" s="198" t="str">
        <f t="shared" si="20"/>
        <v>15_UKxxxGx_107_Met_Left_13C6Glc_Liquid_Diet_mm/dd/yy_UKY_TWMF-homogenate</v>
      </c>
      <c r="D241" s="199"/>
      <c r="E241" s="200"/>
      <c r="F241" s="201">
        <f t="shared" si="21"/>
        <v>0</v>
      </c>
      <c r="G241" s="147" t="s">
        <v>223</v>
      </c>
      <c r="I241" s="202">
        <f t="shared" si="17"/>
        <v>0</v>
      </c>
      <c r="J241" s="203" t="e">
        <v>#REF!</v>
      </c>
      <c r="K241" s="170"/>
      <c r="L241" s="204"/>
      <c r="M241" s="204"/>
      <c r="N241" s="205">
        <f t="shared" si="22"/>
        <v>0</v>
      </c>
      <c r="O241" s="206"/>
      <c r="S241" s="170"/>
      <c r="T241" s="207">
        <f t="shared" si="23"/>
        <v>0</v>
      </c>
      <c r="U241" s="208"/>
      <c r="W241" s="205" t="e">
        <f t="shared" si="24"/>
        <v>#DIV/0!</v>
      </c>
    </row>
    <row r="242" spans="1:23" s="147" customFormat="1">
      <c r="A242" s="147" t="str">
        <f t="shared" si="18"/>
        <v/>
      </c>
      <c r="B242" s="147" t="str">
        <f t="shared" si="19"/>
        <v>16</v>
      </c>
      <c r="C242" s="198" t="str">
        <f t="shared" si="20"/>
        <v>16_UKxxxGx_107_Met_Right_13C6Glc_Liquid_Diet_mm/dd/yy_UKY_TWMF-homogenate</v>
      </c>
      <c r="D242" s="199"/>
      <c r="E242" s="200"/>
      <c r="F242" s="201">
        <f t="shared" si="21"/>
        <v>0</v>
      </c>
      <c r="G242" s="147" t="s">
        <v>223</v>
      </c>
      <c r="I242" s="202">
        <f t="shared" si="17"/>
        <v>0</v>
      </c>
      <c r="J242" s="203" t="e">
        <v>#REF!</v>
      </c>
      <c r="K242" s="170"/>
      <c r="L242" s="204"/>
      <c r="M242" s="204"/>
      <c r="N242" s="205">
        <f t="shared" si="22"/>
        <v>0</v>
      </c>
      <c r="O242" s="206"/>
      <c r="S242" s="170"/>
      <c r="T242" s="207">
        <f t="shared" si="23"/>
        <v>0</v>
      </c>
      <c r="W242" s="205" t="e">
        <f t="shared" si="24"/>
        <v>#DIV/0!</v>
      </c>
    </row>
    <row r="243" spans="1:23" s="147" customFormat="1">
      <c r="A243" s="147" t="str">
        <f t="shared" si="18"/>
        <v/>
      </c>
      <c r="B243" s="147" t="str">
        <f t="shared" si="19"/>
        <v>17</v>
      </c>
      <c r="C243" s="198" t="str">
        <f t="shared" si="20"/>
        <v>17_UKxxxGx_107_Heart_13C6Glc_Liquid_Diet_mm/dd/yy_UKY_TWMF-homogenate</v>
      </c>
      <c r="D243" s="199"/>
      <c r="E243" s="200"/>
      <c r="F243" s="201">
        <f t="shared" si="21"/>
        <v>0</v>
      </c>
      <c r="G243" s="147" t="s">
        <v>223</v>
      </c>
      <c r="I243" s="202">
        <f t="shared" si="17"/>
        <v>0</v>
      </c>
      <c r="J243" s="203" t="e">
        <v>#REF!</v>
      </c>
      <c r="K243" s="170"/>
      <c r="L243" s="204"/>
      <c r="M243" s="204"/>
      <c r="N243" s="205">
        <f t="shared" si="22"/>
        <v>0</v>
      </c>
      <c r="O243" s="206"/>
      <c r="S243" s="170"/>
      <c r="T243" s="207">
        <f t="shared" si="23"/>
        <v>0</v>
      </c>
      <c r="W243" s="205" t="e">
        <f t="shared" si="24"/>
        <v>#DIV/0!</v>
      </c>
    </row>
    <row r="244" spans="1:23" s="147" customFormat="1">
      <c r="A244" s="147" t="str">
        <f t="shared" si="18"/>
        <v/>
      </c>
      <c r="B244" s="147" t="str">
        <f t="shared" si="19"/>
        <v>18</v>
      </c>
      <c r="C244" s="198" t="str">
        <f t="shared" si="20"/>
        <v>18_UKxxxGx_107_Lung_13C6Glc_Liquid_Diet_mm/dd/yy_UKY_TWMF-homogenate</v>
      </c>
      <c r="D244" s="199"/>
      <c r="E244" s="200"/>
      <c r="F244" s="201">
        <f t="shared" si="21"/>
        <v>0</v>
      </c>
      <c r="G244" s="147" t="s">
        <v>223</v>
      </c>
      <c r="I244" s="202">
        <f t="shared" si="17"/>
        <v>0</v>
      </c>
      <c r="J244" s="203" t="e">
        <v>#REF!</v>
      </c>
      <c r="K244" s="170"/>
      <c r="L244" s="204"/>
      <c r="M244" s="204"/>
      <c r="N244" s="205">
        <f t="shared" si="22"/>
        <v>0</v>
      </c>
      <c r="O244" s="206"/>
      <c r="S244" s="170"/>
      <c r="T244" s="207">
        <f t="shared" si="23"/>
        <v>0</v>
      </c>
      <c r="W244" s="205" t="e">
        <f t="shared" si="24"/>
        <v>#DIV/0!</v>
      </c>
    </row>
    <row r="245" spans="1:23" s="147" customFormat="1">
      <c r="A245" s="147" t="str">
        <f t="shared" si="18"/>
        <v/>
      </c>
      <c r="B245" s="147" t="str">
        <f t="shared" si="19"/>
        <v>19</v>
      </c>
      <c r="C245" s="198" t="str">
        <f t="shared" si="20"/>
        <v>19_UKxxxGx_107_Liver_13C6Glc_Liquid_Diet_mm/dd/yy_UKY_TWMF-homogenate</v>
      </c>
      <c r="D245" s="199"/>
      <c r="E245" s="200"/>
      <c r="F245" s="201">
        <f t="shared" si="21"/>
        <v>0</v>
      </c>
      <c r="G245" s="147" t="s">
        <v>223</v>
      </c>
      <c r="I245" s="202">
        <f t="shared" si="17"/>
        <v>0</v>
      </c>
      <c r="J245" s="203" t="e">
        <v>#REF!</v>
      </c>
      <c r="K245" s="170"/>
      <c r="L245" s="204"/>
      <c r="M245" s="204"/>
      <c r="N245" s="205">
        <f t="shared" si="22"/>
        <v>0</v>
      </c>
      <c r="O245" s="206"/>
      <c r="S245" s="170"/>
      <c r="T245" s="207">
        <f t="shared" si="23"/>
        <v>0</v>
      </c>
      <c r="W245" s="205" t="e">
        <f t="shared" si="24"/>
        <v>#DIV/0!</v>
      </c>
    </row>
    <row r="246" spans="1:23" s="147" customFormat="1">
      <c r="A246" s="147" t="str">
        <f t="shared" si="18"/>
        <v/>
      </c>
      <c r="B246" s="147" t="str">
        <f t="shared" si="19"/>
        <v>20</v>
      </c>
      <c r="C246" s="198" t="str">
        <f t="shared" si="20"/>
        <v>20_UKxxxGx_107_Kidney_13C6Glc_Liquid_Diet_mm/dd/yy_UKY_TWMF-homogenate</v>
      </c>
      <c r="D246" s="199"/>
      <c r="E246" s="200"/>
      <c r="F246" s="201">
        <f t="shared" si="21"/>
        <v>0</v>
      </c>
      <c r="G246" s="147" t="s">
        <v>223</v>
      </c>
      <c r="I246" s="202">
        <f t="shared" si="17"/>
        <v>0</v>
      </c>
      <c r="J246" s="203" t="e">
        <v>#REF!</v>
      </c>
      <c r="K246" s="170"/>
      <c r="L246" s="204"/>
      <c r="M246" s="204"/>
      <c r="N246" s="205">
        <f t="shared" si="22"/>
        <v>0</v>
      </c>
      <c r="O246" s="206"/>
      <c r="S246" s="170"/>
      <c r="T246" s="207">
        <f t="shared" si="23"/>
        <v>0</v>
      </c>
      <c r="U246" s="208"/>
      <c r="W246" s="205" t="e">
        <f t="shared" si="24"/>
        <v>#DIV/0!</v>
      </c>
    </row>
    <row r="247" spans="1:23" s="147" customFormat="1">
      <c r="A247" s="147" t="str">
        <f t="shared" si="18"/>
        <v/>
      </c>
      <c r="B247" s="147" t="str">
        <f t="shared" si="19"/>
        <v>21</v>
      </c>
      <c r="C247" s="198" t="str">
        <f t="shared" si="20"/>
        <v>21_UKxxxGx_107_Pancreas_13C6Glc_Liquid_Diet_mm/dd/yy_UKY_TWMF-homogenate</v>
      </c>
      <c r="D247" s="199"/>
      <c r="E247" s="200"/>
      <c r="F247" s="201">
        <f t="shared" si="21"/>
        <v>0</v>
      </c>
      <c r="G247" s="147" t="s">
        <v>223</v>
      </c>
      <c r="I247" s="202">
        <f t="shared" si="17"/>
        <v>0</v>
      </c>
      <c r="J247" s="203" t="e">
        <v>#REF!</v>
      </c>
      <c r="K247" s="170"/>
      <c r="L247" s="204"/>
      <c r="M247" s="204"/>
      <c r="N247" s="205">
        <f t="shared" si="22"/>
        <v>0</v>
      </c>
      <c r="O247" s="206"/>
      <c r="S247" s="170"/>
      <c r="T247" s="207">
        <f t="shared" si="23"/>
        <v>0</v>
      </c>
      <c r="U247" s="208"/>
      <c r="W247" s="205" t="e">
        <f t="shared" si="24"/>
        <v>#DIV/0!</v>
      </c>
    </row>
    <row r="248" spans="1:23" s="147" customFormat="1">
      <c r="A248" s="147" t="str">
        <f t="shared" si="18"/>
        <v/>
      </c>
      <c r="B248" s="147" t="str">
        <f t="shared" si="19"/>
        <v>22</v>
      </c>
      <c r="C248" s="198" t="str">
        <f t="shared" si="20"/>
        <v>22_UKxxxGx_107_Brain_13C6Glc_Liquid_Diet_mm/dd/yy_UKY_TWMF-homogenate</v>
      </c>
      <c r="D248" s="199"/>
      <c r="E248" s="200"/>
      <c r="F248" s="201">
        <f t="shared" si="21"/>
        <v>0</v>
      </c>
      <c r="G248" s="147" t="s">
        <v>223</v>
      </c>
      <c r="I248" s="202">
        <f t="shared" si="17"/>
        <v>0</v>
      </c>
      <c r="J248" s="203" t="e">
        <v>#REF!</v>
      </c>
      <c r="K248" s="170"/>
      <c r="L248" s="204"/>
      <c r="M248" s="204"/>
      <c r="N248" s="205">
        <f t="shared" si="22"/>
        <v>0</v>
      </c>
      <c r="O248" s="206"/>
      <c r="S248" s="170"/>
      <c r="T248" s="207">
        <f t="shared" si="23"/>
        <v>0</v>
      </c>
      <c r="U248" s="208"/>
      <c r="W248" s="205" t="e">
        <f t="shared" si="24"/>
        <v>#DIV/0!</v>
      </c>
    </row>
    <row r="249" spans="1:23" s="147" customFormat="1">
      <c r="A249" s="147" t="str">
        <f t="shared" si="18"/>
        <v/>
      </c>
      <c r="B249" s="147" t="str">
        <f t="shared" si="19"/>
        <v>23</v>
      </c>
      <c r="C249" s="198" t="str">
        <f t="shared" si="20"/>
        <v>23_UKxxxGx_107_Muscle_13C6Glc_Liquid_Diet_mm/dd/yy_UKY_TWMF-homogenate</v>
      </c>
      <c r="D249" s="199"/>
      <c r="E249" s="200"/>
      <c r="F249" s="201">
        <f t="shared" si="21"/>
        <v>0</v>
      </c>
      <c r="G249" s="147" t="s">
        <v>223</v>
      </c>
      <c r="I249" s="202">
        <f t="shared" si="17"/>
        <v>0</v>
      </c>
      <c r="J249" s="203" t="e">
        <v>#REF!</v>
      </c>
      <c r="K249" s="170"/>
      <c r="L249" s="204"/>
      <c r="M249" s="204"/>
      <c r="N249" s="205">
        <f t="shared" si="22"/>
        <v>0</v>
      </c>
      <c r="O249" s="206"/>
      <c r="S249" s="170"/>
      <c r="T249" s="207">
        <f t="shared" si="23"/>
        <v>0</v>
      </c>
      <c r="U249" s="208"/>
      <c r="W249" s="205" t="e">
        <f t="shared" si="24"/>
        <v>#DIV/0!</v>
      </c>
    </row>
    <row r="250" spans="1:23" s="147" customFormat="1">
      <c r="A250" s="147" t="str">
        <f t="shared" si="18"/>
        <v/>
      </c>
      <c r="B250" s="147" t="str">
        <f t="shared" si="19"/>
        <v>24</v>
      </c>
      <c r="C250" s="198" t="str">
        <f t="shared" si="20"/>
        <v>24_UKxxxGx_107_Fat_13C6Glc_Liquid_Diet_mm/dd/yy_UKY_TWMF-homogenate</v>
      </c>
      <c r="D250" s="199"/>
      <c r="E250" s="200"/>
      <c r="F250" s="201">
        <f t="shared" si="21"/>
        <v>0</v>
      </c>
      <c r="G250" s="147" t="s">
        <v>223</v>
      </c>
      <c r="I250" s="202">
        <f t="shared" si="17"/>
        <v>0</v>
      </c>
      <c r="J250" s="203" t="e">
        <v>#REF!</v>
      </c>
      <c r="K250" s="170"/>
      <c r="L250" s="204"/>
      <c r="M250" s="204"/>
      <c r="N250" s="205">
        <f t="shared" si="22"/>
        <v>0</v>
      </c>
      <c r="O250" s="206"/>
      <c r="S250" s="170"/>
      <c r="T250" s="207">
        <f t="shared" si="23"/>
        <v>0</v>
      </c>
      <c r="U250" s="208"/>
      <c r="W250" s="205" t="e">
        <f t="shared" si="24"/>
        <v>#DIV/0!</v>
      </c>
    </row>
    <row r="251" spans="1:23" s="147" customFormat="1">
      <c r="A251" s="147" t="str">
        <f t="shared" si="18"/>
        <v>#ignore</v>
      </c>
      <c r="B251" s="147" t="str">
        <f t="shared" si="19"/>
        <v>25</v>
      </c>
      <c r="C251" s="198" t="str">
        <f t="shared" si="20"/>
        <v>25_UKxxxGx___mm/dd/yy_UKY_TWMF-homogenate</v>
      </c>
      <c r="D251" s="199"/>
      <c r="E251" s="200"/>
      <c r="F251" s="201">
        <f t="shared" si="21"/>
        <v>0</v>
      </c>
      <c r="G251" s="147" t="s">
        <v>223</v>
      </c>
      <c r="I251" s="202">
        <f t="shared" si="17"/>
        <v>0</v>
      </c>
      <c r="J251" s="203" t="e">
        <v>#REF!</v>
      </c>
      <c r="K251" s="170"/>
      <c r="L251" s="204"/>
      <c r="M251" s="204"/>
      <c r="N251" s="205">
        <f t="shared" si="22"/>
        <v>0</v>
      </c>
      <c r="O251" s="206"/>
      <c r="S251" s="170"/>
      <c r="T251" s="207">
        <f t="shared" si="23"/>
        <v>0</v>
      </c>
      <c r="U251" s="208"/>
      <c r="W251" s="205" t="e">
        <f t="shared" si="24"/>
        <v>#DIV/0!</v>
      </c>
    </row>
    <row r="252" spans="1:23" s="147" customFormat="1">
      <c r="A252" s="147" t="str">
        <f t="shared" si="18"/>
        <v>#ignore</v>
      </c>
      <c r="B252" s="147" t="str">
        <f t="shared" si="19"/>
        <v>26</v>
      </c>
      <c r="C252" s="198" t="str">
        <f t="shared" si="20"/>
        <v>26_UKxxxGx___mm/dd/yy_UKY_TWMF-homogenate</v>
      </c>
      <c r="D252" s="199"/>
      <c r="E252" s="200"/>
      <c r="F252" s="201">
        <f t="shared" si="21"/>
        <v>0</v>
      </c>
      <c r="G252" s="147" t="s">
        <v>223</v>
      </c>
      <c r="I252" s="202">
        <f t="shared" si="17"/>
        <v>0</v>
      </c>
      <c r="J252" s="203" t="e">
        <v>#REF!</v>
      </c>
      <c r="K252" s="170"/>
      <c r="L252" s="204"/>
      <c r="M252" s="204"/>
      <c r="N252" s="205">
        <f t="shared" si="22"/>
        <v>0</v>
      </c>
      <c r="O252" s="206"/>
      <c r="S252" s="170"/>
      <c r="T252" s="207">
        <f t="shared" si="23"/>
        <v>0</v>
      </c>
      <c r="U252" s="208"/>
      <c r="W252" s="205" t="e">
        <f t="shared" si="24"/>
        <v>#DIV/0!</v>
      </c>
    </row>
    <row r="253" spans="1:23" s="147" customFormat="1">
      <c r="A253" s="147" t="str">
        <f t="shared" si="18"/>
        <v>#ignore</v>
      </c>
      <c r="B253" s="147" t="str">
        <f t="shared" si="19"/>
        <v>27</v>
      </c>
      <c r="C253" s="198" t="str">
        <f t="shared" si="20"/>
        <v>27_UKxxxGx___mm/dd/yy_UKY_TWMF-homogenate</v>
      </c>
      <c r="D253" s="170"/>
      <c r="E253" s="170"/>
      <c r="F253" s="201">
        <f t="shared" si="21"/>
        <v>0</v>
      </c>
      <c r="G253" s="147" t="s">
        <v>223</v>
      </c>
      <c r="I253" s="202">
        <f t="shared" si="17"/>
        <v>0</v>
      </c>
      <c r="J253" s="203" t="e">
        <v>#REF!</v>
      </c>
      <c r="K253" s="170"/>
      <c r="L253" s="204"/>
      <c r="M253" s="204"/>
      <c r="N253" s="205">
        <f t="shared" si="22"/>
        <v>0</v>
      </c>
      <c r="S253" s="170"/>
      <c r="T253" s="207">
        <f t="shared" si="23"/>
        <v>0</v>
      </c>
      <c r="W253" s="205" t="e">
        <f t="shared" si="24"/>
        <v>#DIV/0!</v>
      </c>
    </row>
    <row r="254" spans="1:23" s="147" customFormat="1">
      <c r="A254" s="147" t="str">
        <f t="shared" si="18"/>
        <v>#ignore</v>
      </c>
      <c r="B254" s="147" t="str">
        <f t="shared" si="19"/>
        <v>28</v>
      </c>
      <c r="C254" s="198" t="str">
        <f t="shared" si="20"/>
        <v>28_UKxxxGx___mm/dd/yy_UKY_TWMF-homogenate</v>
      </c>
      <c r="D254" s="199"/>
      <c r="E254" s="200"/>
      <c r="F254" s="201">
        <f t="shared" si="21"/>
        <v>0</v>
      </c>
      <c r="G254" s="147" t="s">
        <v>223</v>
      </c>
      <c r="I254" s="202">
        <f t="shared" si="17"/>
        <v>0</v>
      </c>
      <c r="J254" s="203">
        <v>0</v>
      </c>
      <c r="K254" s="170"/>
      <c r="L254" s="204"/>
      <c r="M254" s="204"/>
      <c r="N254" s="205">
        <f t="shared" si="22"/>
        <v>0</v>
      </c>
      <c r="O254" s="206"/>
      <c r="S254" s="170"/>
      <c r="T254" s="207">
        <f t="shared" si="23"/>
        <v>0</v>
      </c>
      <c r="U254" s="208"/>
      <c r="W254" s="205" t="e">
        <f t="shared" si="24"/>
        <v>#DIV/0!</v>
      </c>
    </row>
    <row r="255" spans="1:23" s="147" customFormat="1">
      <c r="A255" s="147" t="str">
        <f t="shared" si="18"/>
        <v>#ignore</v>
      </c>
      <c r="B255" s="147" t="str">
        <f t="shared" si="19"/>
        <v>29</v>
      </c>
      <c r="C255" s="198" t="str">
        <f t="shared" si="20"/>
        <v>29_UKxxxGx___mm/dd/yy_UKY_TWMF-homogenate</v>
      </c>
      <c r="D255" s="199"/>
      <c r="E255" s="200"/>
      <c r="F255" s="201">
        <f t="shared" si="21"/>
        <v>0</v>
      </c>
      <c r="G255" s="147" t="s">
        <v>223</v>
      </c>
      <c r="I255" s="202">
        <f t="shared" si="17"/>
        <v>0</v>
      </c>
      <c r="J255" s="203">
        <v>0</v>
      </c>
      <c r="K255" s="170"/>
      <c r="L255" s="204"/>
      <c r="M255" s="204"/>
      <c r="N255" s="205">
        <f t="shared" si="22"/>
        <v>0</v>
      </c>
      <c r="O255" s="206"/>
      <c r="S255" s="170"/>
      <c r="T255" s="207">
        <f t="shared" si="23"/>
        <v>0</v>
      </c>
      <c r="U255" s="208"/>
      <c r="W255" s="205" t="e">
        <f t="shared" si="24"/>
        <v>#DIV/0!</v>
      </c>
    </row>
    <row r="256" spans="1:23" s="147" customFormat="1">
      <c r="A256" s="147" t="str">
        <f t="shared" si="18"/>
        <v>#ignore</v>
      </c>
      <c r="B256" s="147" t="str">
        <f t="shared" si="19"/>
        <v>30</v>
      </c>
      <c r="C256" s="198" t="str">
        <f t="shared" si="20"/>
        <v>30_UKxxxGx___mm/dd/yy_UKY_TWMF-homogenate</v>
      </c>
      <c r="D256" s="199"/>
      <c r="E256" s="200"/>
      <c r="F256" s="201">
        <f t="shared" si="21"/>
        <v>0</v>
      </c>
      <c r="G256" s="147" t="s">
        <v>223</v>
      </c>
      <c r="I256" s="202">
        <f t="shared" si="17"/>
        <v>0</v>
      </c>
      <c r="J256" s="203">
        <v>0</v>
      </c>
      <c r="K256" s="170"/>
      <c r="L256" s="204"/>
      <c r="M256" s="204"/>
      <c r="N256" s="205">
        <f t="shared" si="22"/>
        <v>0</v>
      </c>
      <c r="O256" s="206"/>
      <c r="S256" s="170"/>
      <c r="T256" s="207">
        <f t="shared" si="23"/>
        <v>0</v>
      </c>
      <c r="U256" s="208"/>
      <c r="W256" s="205" t="e">
        <f t="shared" si="24"/>
        <v>#DIV/0!</v>
      </c>
    </row>
    <row r="257" spans="1:23" s="147" customFormat="1">
      <c r="A257" s="147" t="str">
        <f t="shared" si="18"/>
        <v>#ignore</v>
      </c>
      <c r="B257" s="147" t="str">
        <f t="shared" si="19"/>
        <v>31</v>
      </c>
      <c r="C257" s="198" t="str">
        <f t="shared" si="20"/>
        <v>31_UKxxxGx___mm/dd/yy_UKY_TWMF-homogenate</v>
      </c>
      <c r="D257" s="199"/>
      <c r="E257" s="200"/>
      <c r="F257" s="201">
        <f t="shared" si="21"/>
        <v>0</v>
      </c>
      <c r="G257" s="147" t="s">
        <v>223</v>
      </c>
      <c r="I257" s="202">
        <f t="shared" si="17"/>
        <v>0</v>
      </c>
      <c r="J257" s="203">
        <v>0</v>
      </c>
      <c r="K257" s="170"/>
      <c r="L257" s="204"/>
      <c r="M257" s="204"/>
      <c r="N257" s="205">
        <f t="shared" si="22"/>
        <v>0</v>
      </c>
      <c r="O257" s="206"/>
      <c r="S257" s="170"/>
      <c r="T257" s="207">
        <f t="shared" si="23"/>
        <v>0</v>
      </c>
      <c r="U257" s="208"/>
      <c r="W257" s="205" t="e">
        <f t="shared" si="24"/>
        <v>#DIV/0!</v>
      </c>
    </row>
    <row r="258" spans="1:23" s="147" customFormat="1">
      <c r="A258" s="147" t="str">
        <f t="shared" si="18"/>
        <v>#ignore</v>
      </c>
      <c r="B258" s="147" t="str">
        <f t="shared" si="19"/>
        <v>32</v>
      </c>
      <c r="C258" s="198" t="str">
        <f t="shared" si="20"/>
        <v>32_UKxxxGx___mm/dd/yy_UKY_TWMF-homogenate</v>
      </c>
      <c r="D258" s="199"/>
      <c r="E258" s="200"/>
      <c r="F258" s="201">
        <f t="shared" si="21"/>
        <v>0</v>
      </c>
      <c r="G258" s="147" t="s">
        <v>223</v>
      </c>
      <c r="I258" s="202">
        <f t="shared" si="17"/>
        <v>0</v>
      </c>
      <c r="J258" s="203">
        <v>0</v>
      </c>
      <c r="K258" s="170"/>
      <c r="L258" s="204"/>
      <c r="M258" s="204"/>
      <c r="N258" s="205">
        <f t="shared" si="22"/>
        <v>0</v>
      </c>
      <c r="O258" s="206"/>
      <c r="S258" s="170"/>
      <c r="T258" s="207">
        <f t="shared" si="23"/>
        <v>0</v>
      </c>
      <c r="U258" s="208"/>
      <c r="W258" s="205" t="e">
        <f t="shared" si="24"/>
        <v>#DIV/0!</v>
      </c>
    </row>
    <row r="259" spans="1:23" s="147" customFormat="1">
      <c r="A259" s="147" t="str">
        <f t="shared" si="18"/>
        <v>#ignore</v>
      </c>
      <c r="B259" s="147" t="str">
        <f t="shared" si="19"/>
        <v>33</v>
      </c>
      <c r="C259" s="198" t="str">
        <f t="shared" si="20"/>
        <v>33_UKxxxGx___mm/dd/yy_UKY_TWMF-homogenate</v>
      </c>
      <c r="D259" s="199"/>
      <c r="E259" s="200"/>
      <c r="F259" s="201">
        <f t="shared" si="21"/>
        <v>0</v>
      </c>
      <c r="G259" s="147" t="s">
        <v>223</v>
      </c>
      <c r="I259" s="202">
        <f t="shared" si="17"/>
        <v>0</v>
      </c>
      <c r="J259" s="203">
        <v>0</v>
      </c>
      <c r="K259" s="170"/>
      <c r="L259" s="204"/>
      <c r="M259" s="204"/>
      <c r="N259" s="205">
        <f t="shared" si="22"/>
        <v>0</v>
      </c>
      <c r="O259" s="206"/>
      <c r="S259" s="170"/>
      <c r="T259" s="207">
        <f t="shared" si="23"/>
        <v>0</v>
      </c>
      <c r="U259" s="208"/>
      <c r="W259" s="205" t="e">
        <f t="shared" si="24"/>
        <v>#DIV/0!</v>
      </c>
    </row>
    <row r="260" spans="1:23" s="147" customFormat="1">
      <c r="A260" s="147" t="str">
        <f t="shared" si="18"/>
        <v>#ignore</v>
      </c>
      <c r="B260" s="147" t="str">
        <f t="shared" si="19"/>
        <v>34</v>
      </c>
      <c r="C260" s="198" t="str">
        <f t="shared" si="20"/>
        <v>34_UKxxxGx___mm/dd/yy_UKY_TWMF-homogenate</v>
      </c>
      <c r="D260" s="199"/>
      <c r="E260" s="200"/>
      <c r="F260" s="201">
        <f t="shared" si="21"/>
        <v>0</v>
      </c>
      <c r="G260" s="147" t="s">
        <v>223</v>
      </c>
      <c r="I260" s="202">
        <f t="shared" si="17"/>
        <v>0</v>
      </c>
      <c r="J260" s="203">
        <v>0</v>
      </c>
      <c r="K260" s="170"/>
      <c r="L260" s="204"/>
      <c r="M260" s="204"/>
      <c r="N260" s="205">
        <f t="shared" si="22"/>
        <v>0</v>
      </c>
      <c r="O260" s="206"/>
      <c r="S260" s="170"/>
      <c r="T260" s="207">
        <f t="shared" si="23"/>
        <v>0</v>
      </c>
      <c r="U260" s="208"/>
      <c r="W260" s="205" t="e">
        <f t="shared" si="24"/>
        <v>#DIV/0!</v>
      </c>
    </row>
    <row r="261" spans="1:23" s="147" customFormat="1">
      <c r="B261" s="193"/>
      <c r="C261" s="186"/>
      <c r="D261" s="210"/>
      <c r="E261" s="211"/>
      <c r="F261" s="212"/>
      <c r="H261" s="197"/>
      <c r="J261" s="210"/>
      <c r="K261" s="210"/>
      <c r="L261" s="213"/>
      <c r="M261" s="206"/>
      <c r="R261" s="214"/>
      <c r="S261" s="208"/>
      <c r="U261" s="213"/>
    </row>
    <row r="262" spans="1:23" s="147" customFormat="1">
      <c r="R262" s="208"/>
      <c r="U262" s="206"/>
    </row>
    <row r="263" spans="1:23" s="147" customFormat="1">
      <c r="B263" s="215" t="s">
        <v>56</v>
      </c>
    </row>
    <row r="264" spans="1:23" s="147" customFormat="1">
      <c r="A264" s="147" t="s">
        <v>2</v>
      </c>
      <c r="B264" s="149" t="s">
        <v>19</v>
      </c>
      <c r="C264" s="147" t="s">
        <v>31</v>
      </c>
      <c r="D264" s="216" t="s">
        <v>21</v>
      </c>
      <c r="E264" s="217" t="s">
        <v>22</v>
      </c>
    </row>
    <row r="265" spans="1:23" s="147" customFormat="1">
      <c r="B265" s="215" t="s">
        <v>57</v>
      </c>
      <c r="C265" s="147" t="s">
        <v>32</v>
      </c>
      <c r="D265" s="218" t="s">
        <v>37</v>
      </c>
      <c r="E265" s="71" t="s">
        <v>213</v>
      </c>
    </row>
    <row r="266" spans="1:23" s="147" customFormat="1">
      <c r="B266" s="215"/>
      <c r="D266" s="219"/>
    </row>
    <row r="267" spans="1:23" s="147" customFormat="1">
      <c r="A267" s="147" t="s">
        <v>2</v>
      </c>
      <c r="C267" s="149" t="s">
        <v>33</v>
      </c>
      <c r="D267" s="68" t="str">
        <f>IF(D269="","","#sample%child.id=-lipid; #.weight; #%units=g; #sample.type=tissue_extract;*#protocol.id=lipid_extraction")</f>
        <v/>
      </c>
      <c r="E267" s="147" t="str">
        <f>IF(D269="","","*#protocol.id")</f>
        <v/>
      </c>
      <c r="F267" s="151" t="str">
        <f>IF(D269="","","#sample.status")</f>
        <v/>
      </c>
    </row>
    <row r="268" spans="1:23" s="147" customFormat="1">
      <c r="A268" s="147" t="s">
        <v>4</v>
      </c>
      <c r="B268" s="149" t="s">
        <v>26</v>
      </c>
      <c r="C268" s="152" t="s">
        <v>209</v>
      </c>
      <c r="D268" s="149" t="s">
        <v>58</v>
      </c>
      <c r="E268" s="147" t="s">
        <v>222</v>
      </c>
      <c r="F268" s="151" t="s">
        <v>363</v>
      </c>
    </row>
    <row r="269" spans="1:23" s="147" customFormat="1">
      <c r="A269" s="147" t="str">
        <f>IF(A83="#ignore","#ignore","")</f>
        <v/>
      </c>
      <c r="B269" s="147" t="str">
        <f>B83</f>
        <v>01</v>
      </c>
      <c r="C269" s="198" t="str">
        <f>CONCATENATE(C83,"-homogenate")</f>
        <v>01_UKxxxGx_106_Tumor_Left_13C6Glc_Liquid_Diet_mm/dd/yy_UKY_TWMF-homogenate</v>
      </c>
      <c r="D269" s="220"/>
      <c r="E269" s="147" t="s">
        <v>223</v>
      </c>
    </row>
    <row r="270" spans="1:23" s="147" customFormat="1">
      <c r="A270" s="147" t="str">
        <f t="shared" ref="A270:A302" si="25">IF(A84="#ignore","#ignore","")</f>
        <v/>
      </c>
      <c r="B270" s="147" t="str">
        <f t="shared" ref="B270:B302" si="26">B84</f>
        <v>02</v>
      </c>
      <c r="C270" s="198" t="str">
        <f t="shared" ref="C270:C302" si="27">CONCATENATE(C84,"-homogenate")</f>
        <v>02_UKxxxGx_106_Tumor_Right_13C6Glc_Liquid_Diet_mm/dd/yy_UKY_TWMF-homogenate</v>
      </c>
      <c r="D270" s="220"/>
      <c r="E270" s="147" t="s">
        <v>223</v>
      </c>
    </row>
    <row r="271" spans="1:23" s="147" customFormat="1">
      <c r="A271" s="147" t="str">
        <f t="shared" si="25"/>
        <v/>
      </c>
      <c r="B271" s="147" t="str">
        <f t="shared" si="26"/>
        <v>03</v>
      </c>
      <c r="C271" s="198" t="str">
        <f t="shared" si="27"/>
        <v>03_UKxxxGx_106_Met_Left_13C6Glc_Liquid_Diet_mm/dd/yy_UKY_TWMF-homogenate</v>
      </c>
      <c r="D271" s="220"/>
      <c r="E271" s="147" t="s">
        <v>223</v>
      </c>
    </row>
    <row r="272" spans="1:23" s="147" customFormat="1">
      <c r="A272" s="147" t="str">
        <f t="shared" si="25"/>
        <v/>
      </c>
      <c r="B272" s="147" t="str">
        <f t="shared" si="26"/>
        <v>04</v>
      </c>
      <c r="C272" s="198" t="str">
        <f t="shared" si="27"/>
        <v>04_UKxxxGx_106_Met_Right_13C6Glc_Liquid_Diet_mm/dd/yy_UKY_TWMF-homogenate</v>
      </c>
      <c r="D272" s="220"/>
      <c r="E272" s="147" t="s">
        <v>223</v>
      </c>
    </row>
    <row r="273" spans="1:9" s="147" customFormat="1">
      <c r="A273" s="147" t="str">
        <f t="shared" si="25"/>
        <v/>
      </c>
      <c r="B273" s="147" t="str">
        <f t="shared" si="26"/>
        <v>05</v>
      </c>
      <c r="C273" s="198" t="str">
        <f t="shared" si="27"/>
        <v>05_UKxxxGx_106_Heart_13C6Glc_Liquid_Diet_mm/dd/yy_UKY_TWMF-homogenate</v>
      </c>
      <c r="D273" s="220"/>
      <c r="E273" s="147" t="s">
        <v>223</v>
      </c>
    </row>
    <row r="274" spans="1:9" s="147" customFormat="1">
      <c r="A274" s="147" t="str">
        <f t="shared" si="25"/>
        <v/>
      </c>
      <c r="B274" s="147" t="str">
        <f t="shared" si="26"/>
        <v>06</v>
      </c>
      <c r="C274" s="198" t="str">
        <f t="shared" si="27"/>
        <v>06_UKxxxGx_106_Lung_13C6Glc_Liquid_Diet_mm/dd/yy_UKY_TWMF-homogenate</v>
      </c>
      <c r="D274" s="221"/>
      <c r="E274" s="147" t="s">
        <v>223</v>
      </c>
    </row>
    <row r="275" spans="1:9" s="147" customFormat="1">
      <c r="A275" s="147" t="str">
        <f t="shared" si="25"/>
        <v/>
      </c>
      <c r="B275" s="147" t="str">
        <f t="shared" si="26"/>
        <v>07</v>
      </c>
      <c r="C275" s="198" t="str">
        <f t="shared" si="27"/>
        <v>07_UKxxxGx_106_Liver_13C6Glc_Liquid_Diet_mm/dd/yy_UKY_TWMF-homogenate</v>
      </c>
      <c r="D275" s="221"/>
      <c r="E275" s="147" t="s">
        <v>223</v>
      </c>
    </row>
    <row r="276" spans="1:9" s="147" customFormat="1">
      <c r="A276" s="147" t="str">
        <f t="shared" si="25"/>
        <v/>
      </c>
      <c r="B276" s="147" t="str">
        <f t="shared" si="26"/>
        <v>08</v>
      </c>
      <c r="C276" s="198" t="str">
        <f t="shared" si="27"/>
        <v>08_UKxxxGx_106_Kidney_13C6Glc_Liquid_Diet_mm/dd/yy_UKY_TWMF-homogenate</v>
      </c>
      <c r="D276" s="221"/>
      <c r="E276" s="147" t="s">
        <v>223</v>
      </c>
    </row>
    <row r="277" spans="1:9" s="147" customFormat="1">
      <c r="A277" s="147" t="str">
        <f t="shared" si="25"/>
        <v/>
      </c>
      <c r="B277" s="147" t="str">
        <f t="shared" si="26"/>
        <v>09</v>
      </c>
      <c r="C277" s="198" t="str">
        <f t="shared" si="27"/>
        <v>09_UKxxxGx_106_Pancreas_13C6Glc_Liquid_Diet_mm/dd/yy_UKY_TWMF-homogenate</v>
      </c>
      <c r="D277" s="221"/>
      <c r="E277" s="147" t="s">
        <v>223</v>
      </c>
    </row>
    <row r="278" spans="1:9" s="147" customFormat="1">
      <c r="A278" s="147" t="str">
        <f t="shared" si="25"/>
        <v/>
      </c>
      <c r="B278" s="147" t="str">
        <f t="shared" si="26"/>
        <v>10</v>
      </c>
      <c r="C278" s="198" t="str">
        <f t="shared" si="27"/>
        <v>10_UKxxxGx_106_Brain_13C6Glc_Liquid_Diet_mm/dd/yy_UKY_TWMF-homogenate</v>
      </c>
      <c r="D278" s="221"/>
      <c r="E278" s="147" t="s">
        <v>223</v>
      </c>
    </row>
    <row r="279" spans="1:9" s="147" customFormat="1">
      <c r="A279" s="147" t="str">
        <f t="shared" si="25"/>
        <v/>
      </c>
      <c r="B279" s="147" t="str">
        <f t="shared" si="26"/>
        <v>11</v>
      </c>
      <c r="C279" s="198" t="str">
        <f t="shared" si="27"/>
        <v>11_UKxxxGx_106_Muscle_13C6Glc_Liquid_Diet_mm/dd/yy_UKY_TWMF-homogenate</v>
      </c>
      <c r="D279" s="221"/>
      <c r="E279" s="147" t="s">
        <v>223</v>
      </c>
    </row>
    <row r="280" spans="1:9" s="147" customFormat="1">
      <c r="A280" s="147" t="str">
        <f t="shared" si="25"/>
        <v/>
      </c>
      <c r="B280" s="147" t="str">
        <f t="shared" si="26"/>
        <v>12</v>
      </c>
      <c r="C280" s="198" t="str">
        <f t="shared" si="27"/>
        <v>12_UKxxxGx_106_Fat_13C6Glc_Liquid_Diet_mm/dd/yy_UKY_TWMF-homogenate</v>
      </c>
      <c r="D280" s="221"/>
      <c r="E280" s="147" t="s">
        <v>223</v>
      </c>
    </row>
    <row r="281" spans="1:9" s="147" customFormat="1">
      <c r="A281" s="147" t="str">
        <f t="shared" si="25"/>
        <v/>
      </c>
      <c r="B281" s="147" t="str">
        <f t="shared" si="26"/>
        <v>13</v>
      </c>
      <c r="C281" s="198" t="str">
        <f t="shared" si="27"/>
        <v>13_UKxxxGx_107_Tumor_Left_13C6Glc_Liquid_Diet_mm/dd/yy_UKY_TWMF-homogenate</v>
      </c>
      <c r="D281" s="221"/>
      <c r="E281" s="147" t="s">
        <v>223</v>
      </c>
    </row>
    <row r="282" spans="1:9" s="147" customFormat="1">
      <c r="A282" s="147" t="str">
        <f t="shared" si="25"/>
        <v/>
      </c>
      <c r="B282" s="147" t="str">
        <f t="shared" si="26"/>
        <v>14</v>
      </c>
      <c r="C282" s="198" t="str">
        <f t="shared" si="27"/>
        <v>14_UKxxxGx_107_Tumor_Right_13C6Glc_Liquid_Diet_mm/dd/yy_UKY_TWMF-homogenate</v>
      </c>
      <c r="D282" s="220"/>
      <c r="E282" s="147" t="s">
        <v>223</v>
      </c>
      <c r="F282" s="163"/>
      <c r="G282" s="163"/>
      <c r="I282" s="163"/>
    </row>
    <row r="283" spans="1:9" s="147" customFormat="1">
      <c r="A283" s="147" t="str">
        <f t="shared" si="25"/>
        <v/>
      </c>
      <c r="B283" s="147" t="str">
        <f t="shared" si="26"/>
        <v>15</v>
      </c>
      <c r="C283" s="198" t="str">
        <f t="shared" si="27"/>
        <v>15_UKxxxGx_107_Met_Left_13C6Glc_Liquid_Diet_mm/dd/yy_UKY_TWMF-homogenate</v>
      </c>
      <c r="D283" s="221"/>
      <c r="E283" s="147" t="s">
        <v>223</v>
      </c>
    </row>
    <row r="284" spans="1:9" s="147" customFormat="1">
      <c r="A284" s="147" t="str">
        <f t="shared" si="25"/>
        <v/>
      </c>
      <c r="B284" s="147" t="str">
        <f t="shared" si="26"/>
        <v>16</v>
      </c>
      <c r="C284" s="198" t="str">
        <f t="shared" si="27"/>
        <v>16_UKxxxGx_107_Met_Right_13C6Glc_Liquid_Diet_mm/dd/yy_UKY_TWMF-homogenate</v>
      </c>
      <c r="D284" s="221"/>
      <c r="E284" s="147" t="s">
        <v>223</v>
      </c>
    </row>
    <row r="285" spans="1:9" s="147" customFormat="1">
      <c r="A285" s="147" t="str">
        <f t="shared" si="25"/>
        <v/>
      </c>
      <c r="B285" s="147" t="str">
        <f t="shared" si="26"/>
        <v>17</v>
      </c>
      <c r="C285" s="198" t="str">
        <f t="shared" si="27"/>
        <v>17_UKxxxGx_107_Heart_13C6Glc_Liquid_Diet_mm/dd/yy_UKY_TWMF-homogenate</v>
      </c>
      <c r="D285" s="221"/>
      <c r="E285" s="147" t="s">
        <v>223</v>
      </c>
    </row>
    <row r="286" spans="1:9" s="147" customFormat="1">
      <c r="A286" s="147" t="str">
        <f t="shared" si="25"/>
        <v/>
      </c>
      <c r="B286" s="147" t="str">
        <f t="shared" si="26"/>
        <v>18</v>
      </c>
      <c r="C286" s="198" t="str">
        <f t="shared" si="27"/>
        <v>18_UKxxxGx_107_Lung_13C6Glc_Liquid_Diet_mm/dd/yy_UKY_TWMF-homogenate</v>
      </c>
      <c r="D286" s="221"/>
      <c r="E286" s="147" t="s">
        <v>223</v>
      </c>
    </row>
    <row r="287" spans="1:9" s="147" customFormat="1">
      <c r="A287" s="147" t="str">
        <f t="shared" si="25"/>
        <v/>
      </c>
      <c r="B287" s="147" t="str">
        <f t="shared" si="26"/>
        <v>19</v>
      </c>
      <c r="C287" s="198" t="str">
        <f t="shared" si="27"/>
        <v>19_UKxxxGx_107_Liver_13C6Glc_Liquid_Diet_mm/dd/yy_UKY_TWMF-homogenate</v>
      </c>
      <c r="D287" s="221"/>
      <c r="E287" s="147" t="s">
        <v>223</v>
      </c>
    </row>
    <row r="288" spans="1:9" s="147" customFormat="1">
      <c r="A288" s="147" t="str">
        <f t="shared" si="25"/>
        <v/>
      </c>
      <c r="B288" s="147" t="str">
        <f t="shared" si="26"/>
        <v>20</v>
      </c>
      <c r="C288" s="198" t="str">
        <f t="shared" si="27"/>
        <v>20_UKxxxGx_107_Kidney_13C6Glc_Liquid_Diet_mm/dd/yy_UKY_TWMF-homogenate</v>
      </c>
      <c r="D288" s="221"/>
      <c r="E288" s="147" t="s">
        <v>223</v>
      </c>
    </row>
    <row r="289" spans="1:21" s="147" customFormat="1">
      <c r="A289" s="147" t="str">
        <f t="shared" si="25"/>
        <v/>
      </c>
      <c r="B289" s="147" t="str">
        <f t="shared" si="26"/>
        <v>21</v>
      </c>
      <c r="C289" s="198" t="str">
        <f t="shared" si="27"/>
        <v>21_UKxxxGx_107_Pancreas_13C6Glc_Liquid_Diet_mm/dd/yy_UKY_TWMF-homogenate</v>
      </c>
      <c r="D289" s="221"/>
      <c r="E289" s="147" t="s">
        <v>223</v>
      </c>
    </row>
    <row r="290" spans="1:21" s="147" customFormat="1">
      <c r="A290" s="147" t="str">
        <f t="shared" si="25"/>
        <v/>
      </c>
      <c r="B290" s="147" t="str">
        <f t="shared" si="26"/>
        <v>22</v>
      </c>
      <c r="C290" s="198" t="str">
        <f t="shared" si="27"/>
        <v>22_UKxxxGx_107_Brain_13C6Glc_Liquid_Diet_mm/dd/yy_UKY_TWMF-homogenate</v>
      </c>
      <c r="D290" s="221"/>
      <c r="E290" s="147" t="s">
        <v>223</v>
      </c>
      <c r="G290" s="172"/>
    </row>
    <row r="291" spans="1:21" s="147" customFormat="1">
      <c r="A291" s="147" t="str">
        <f t="shared" si="25"/>
        <v/>
      </c>
      <c r="B291" s="147" t="str">
        <f t="shared" si="26"/>
        <v>23</v>
      </c>
      <c r="C291" s="198" t="str">
        <f t="shared" si="27"/>
        <v>23_UKxxxGx_107_Muscle_13C6Glc_Liquid_Diet_mm/dd/yy_UKY_TWMF-homogenate</v>
      </c>
      <c r="D291" s="221"/>
      <c r="E291" s="147" t="s">
        <v>223</v>
      </c>
      <c r="G291" s="172"/>
    </row>
    <row r="292" spans="1:21" s="147" customFormat="1">
      <c r="A292" s="147" t="str">
        <f t="shared" si="25"/>
        <v/>
      </c>
      <c r="B292" s="147" t="str">
        <f t="shared" si="26"/>
        <v>24</v>
      </c>
      <c r="C292" s="198" t="str">
        <f t="shared" si="27"/>
        <v>24_UKxxxGx_107_Fat_13C6Glc_Liquid_Diet_mm/dd/yy_UKY_TWMF-homogenate</v>
      </c>
      <c r="D292" s="199"/>
      <c r="E292" s="147" t="s">
        <v>223</v>
      </c>
      <c r="F292" s="212"/>
      <c r="G292" s="222"/>
      <c r="J292" s="210"/>
      <c r="K292" s="210"/>
      <c r="L292" s="213"/>
      <c r="M292" s="206"/>
      <c r="R292" s="214"/>
      <c r="S292" s="208"/>
      <c r="U292" s="213"/>
    </row>
    <row r="293" spans="1:21" s="147" customFormat="1">
      <c r="A293" s="147" t="str">
        <f t="shared" si="25"/>
        <v>#ignore</v>
      </c>
      <c r="B293" s="147" t="str">
        <f t="shared" si="26"/>
        <v>25</v>
      </c>
      <c r="C293" s="198" t="str">
        <f t="shared" si="27"/>
        <v>25_UKxxxGx___mm/dd/yy_UKY_TWMF-homogenate</v>
      </c>
      <c r="D293" s="170"/>
      <c r="E293" s="147" t="s">
        <v>223</v>
      </c>
      <c r="G293" s="172"/>
      <c r="R293" s="208"/>
      <c r="U293" s="206"/>
    </row>
    <row r="294" spans="1:21" s="147" customFormat="1">
      <c r="A294" s="147" t="str">
        <f t="shared" si="25"/>
        <v>#ignore</v>
      </c>
      <c r="B294" s="147" t="str">
        <f t="shared" si="26"/>
        <v>26</v>
      </c>
      <c r="C294" s="198" t="str">
        <f t="shared" si="27"/>
        <v>26_UKxxxGx___mm/dd/yy_UKY_TWMF-homogenate</v>
      </c>
      <c r="D294" s="170"/>
      <c r="E294" s="147" t="s">
        <v>223</v>
      </c>
      <c r="G294" s="172"/>
    </row>
    <row r="295" spans="1:21" s="147" customFormat="1">
      <c r="A295" s="147" t="str">
        <f t="shared" si="25"/>
        <v>#ignore</v>
      </c>
      <c r="B295" s="147" t="str">
        <f t="shared" si="26"/>
        <v>27</v>
      </c>
      <c r="C295" s="198" t="str">
        <f t="shared" si="27"/>
        <v>27_UKxxxGx___mm/dd/yy_UKY_TWMF-homogenate</v>
      </c>
      <c r="D295" s="221"/>
      <c r="E295" s="147" t="s">
        <v>223</v>
      </c>
      <c r="G295" s="172"/>
    </row>
    <row r="296" spans="1:21" s="147" customFormat="1">
      <c r="A296" s="147" t="str">
        <f t="shared" si="25"/>
        <v>#ignore</v>
      </c>
      <c r="B296" s="147" t="str">
        <f t="shared" si="26"/>
        <v>28</v>
      </c>
      <c r="C296" s="198" t="str">
        <f t="shared" si="27"/>
        <v>28_UKxxxGx___mm/dd/yy_UKY_TWMF-homogenate</v>
      </c>
      <c r="D296" s="221"/>
      <c r="E296" s="147" t="s">
        <v>223</v>
      </c>
      <c r="G296" s="172"/>
    </row>
    <row r="297" spans="1:21" s="147" customFormat="1">
      <c r="A297" s="147" t="str">
        <f t="shared" si="25"/>
        <v>#ignore</v>
      </c>
      <c r="B297" s="147" t="str">
        <f t="shared" si="26"/>
        <v>29</v>
      </c>
      <c r="C297" s="198" t="str">
        <f t="shared" si="27"/>
        <v>29_UKxxxGx___mm/dd/yy_UKY_TWMF-homogenate</v>
      </c>
      <c r="D297" s="199"/>
      <c r="E297" s="147" t="s">
        <v>223</v>
      </c>
      <c r="F297" s="212"/>
      <c r="G297" s="222"/>
      <c r="J297" s="210"/>
      <c r="K297" s="210"/>
      <c r="L297" s="213"/>
      <c r="M297" s="206"/>
      <c r="R297" s="214"/>
      <c r="S297" s="208"/>
      <c r="U297" s="213"/>
    </row>
    <row r="298" spans="1:21" s="147" customFormat="1">
      <c r="A298" s="147" t="str">
        <f t="shared" si="25"/>
        <v>#ignore</v>
      </c>
      <c r="B298" s="147" t="str">
        <f t="shared" si="26"/>
        <v>30</v>
      </c>
      <c r="C298" s="198" t="str">
        <f t="shared" si="27"/>
        <v>30_UKxxxGx___mm/dd/yy_UKY_TWMF-homogenate</v>
      </c>
      <c r="D298" s="170"/>
      <c r="E298" s="147" t="s">
        <v>223</v>
      </c>
      <c r="G298" s="172"/>
      <c r="R298" s="208"/>
      <c r="U298" s="206"/>
    </row>
    <row r="299" spans="1:21" s="147" customFormat="1">
      <c r="A299" s="147" t="str">
        <f t="shared" si="25"/>
        <v>#ignore</v>
      </c>
      <c r="B299" s="147" t="str">
        <f t="shared" si="26"/>
        <v>31</v>
      </c>
      <c r="C299" s="198" t="str">
        <f t="shared" si="27"/>
        <v>31_UKxxxGx___mm/dd/yy_UKY_TWMF-homogenate</v>
      </c>
      <c r="D299" s="170"/>
      <c r="E299" s="147" t="s">
        <v>223</v>
      </c>
      <c r="G299" s="172"/>
    </row>
    <row r="300" spans="1:21" s="147" customFormat="1">
      <c r="A300" s="147" t="str">
        <f t="shared" si="25"/>
        <v>#ignore</v>
      </c>
      <c r="B300" s="147" t="str">
        <f t="shared" si="26"/>
        <v>32</v>
      </c>
      <c r="C300" s="198" t="str">
        <f t="shared" si="27"/>
        <v>32_UKxxxGx___mm/dd/yy_UKY_TWMF-homogenate</v>
      </c>
      <c r="D300" s="221"/>
      <c r="E300" s="147" t="s">
        <v>223</v>
      </c>
      <c r="G300" s="172"/>
    </row>
    <row r="301" spans="1:21" s="147" customFormat="1">
      <c r="A301" s="147" t="str">
        <f t="shared" si="25"/>
        <v>#ignore</v>
      </c>
      <c r="B301" s="147" t="str">
        <f t="shared" si="26"/>
        <v>33</v>
      </c>
      <c r="C301" s="198" t="str">
        <f t="shared" si="27"/>
        <v>33_UKxxxGx___mm/dd/yy_UKY_TWMF-homogenate</v>
      </c>
      <c r="D301" s="221"/>
      <c r="E301" s="147" t="s">
        <v>223</v>
      </c>
      <c r="G301" s="172"/>
    </row>
    <row r="302" spans="1:21" s="147" customFormat="1">
      <c r="A302" s="147" t="str">
        <f t="shared" si="25"/>
        <v>#ignore</v>
      </c>
      <c r="B302" s="147" t="str">
        <f t="shared" si="26"/>
        <v>34</v>
      </c>
      <c r="C302" s="198" t="str">
        <f t="shared" si="27"/>
        <v>34_UKxxxGx___mm/dd/yy_UKY_TWMF-homogenate</v>
      </c>
      <c r="D302" s="221"/>
      <c r="E302" s="147" t="s">
        <v>223</v>
      </c>
      <c r="G302" s="172"/>
    </row>
    <row r="303" spans="1:21">
      <c r="B303" s="119"/>
      <c r="C303" s="136"/>
      <c r="D303" s="140"/>
      <c r="E303" s="141"/>
      <c r="F303" s="142"/>
      <c r="G303" s="145"/>
      <c r="H303" s="137"/>
      <c r="J303" s="140"/>
      <c r="K303" s="140"/>
      <c r="L303" s="143"/>
      <c r="M303" s="138"/>
      <c r="R303" s="144"/>
      <c r="S303" s="139"/>
      <c r="U303" s="143"/>
    </row>
    <row r="304" spans="1:21">
      <c r="C304" s="136"/>
      <c r="G304" s="108"/>
      <c r="R304" s="139"/>
      <c r="U304" s="138"/>
    </row>
    <row r="305" spans="1:10" s="225" customFormat="1" ht="23.25">
      <c r="A305" s="223"/>
      <c r="B305" s="224" t="s">
        <v>395</v>
      </c>
    </row>
    <row r="306" spans="1:10" s="228" customFormat="1" ht="19.5" customHeight="1">
      <c r="A306" s="226"/>
      <c r="B306" s="227"/>
    </row>
    <row r="307" spans="1:10" s="229" customFormat="1">
      <c r="B307" s="229" t="s">
        <v>93</v>
      </c>
    </row>
    <row r="308" spans="1:10" s="230" customFormat="1">
      <c r="A308" s="230" t="s">
        <v>2</v>
      </c>
      <c r="B308" s="231" t="s">
        <v>19</v>
      </c>
      <c r="C308" s="230" t="s">
        <v>31</v>
      </c>
      <c r="D308" s="232" t="s">
        <v>21</v>
      </c>
      <c r="E308" s="233" t="s">
        <v>22</v>
      </c>
    </row>
    <row r="309" spans="1:10" s="230" customFormat="1">
      <c r="B309" s="230" t="s">
        <v>372</v>
      </c>
      <c r="C309" s="230" t="s">
        <v>32</v>
      </c>
      <c r="D309" s="219"/>
      <c r="E309" s="234" t="s">
        <v>373</v>
      </c>
    </row>
    <row r="310" spans="1:10" s="230" customFormat="1">
      <c r="D310" s="232"/>
      <c r="E310" s="233"/>
    </row>
    <row r="311" spans="1:10" s="230" customFormat="1">
      <c r="D311" s="235"/>
      <c r="E311" s="71"/>
      <c r="G311" s="231"/>
      <c r="H311" s="231"/>
      <c r="I311" s="231"/>
      <c r="J311" s="231"/>
    </row>
    <row r="312" spans="1:10" s="230" customFormat="1">
      <c r="E312" s="232"/>
      <c r="F312" s="233"/>
    </row>
    <row r="313" spans="1:10" s="147" customFormat="1">
      <c r="A313" s="71" t="s">
        <v>2</v>
      </c>
      <c r="B313" s="71" t="s">
        <v>19</v>
      </c>
      <c r="C313" s="147" t="s">
        <v>208</v>
      </c>
      <c r="D313" s="147" t="s">
        <v>20</v>
      </c>
      <c r="E313" s="191" t="s">
        <v>218</v>
      </c>
      <c r="F313" s="191" t="s">
        <v>215</v>
      </c>
      <c r="G313" s="192"/>
      <c r="H313" s="192"/>
      <c r="I313" s="192"/>
    </row>
    <row r="314" spans="1:10" s="147" customFormat="1">
      <c r="A314" s="71"/>
      <c r="B314" s="71" t="s">
        <v>228</v>
      </c>
      <c r="C314" s="191" t="s">
        <v>225</v>
      </c>
      <c r="D314" s="191" t="s">
        <v>219</v>
      </c>
      <c r="E314" s="170"/>
      <c r="F314" s="170"/>
      <c r="G314" s="192"/>
      <c r="H314" s="192"/>
      <c r="I314" s="192"/>
    </row>
    <row r="315" spans="1:10" s="147" customFormat="1">
      <c r="A315" s="71"/>
      <c r="B315" s="71" t="s">
        <v>374</v>
      </c>
      <c r="C315" s="191" t="s">
        <v>225</v>
      </c>
      <c r="D315" s="191" t="s">
        <v>219</v>
      </c>
      <c r="E315" s="170"/>
      <c r="F315" s="170"/>
      <c r="G315" s="192"/>
      <c r="H315" s="192"/>
      <c r="I315" s="192"/>
    </row>
    <row r="316" spans="1:10" s="147" customFormat="1">
      <c r="A316" s="71"/>
      <c r="B316" s="71"/>
      <c r="C316" s="191"/>
      <c r="D316" s="191"/>
      <c r="G316" s="192"/>
      <c r="H316" s="192"/>
      <c r="I316" s="192"/>
    </row>
    <row r="317" spans="1:10" s="238" customFormat="1">
      <c r="A317" s="226"/>
      <c r="B317" s="236" t="s">
        <v>375</v>
      </c>
      <c r="C317" s="237">
        <f>D42</f>
        <v>18</v>
      </c>
    </row>
    <row r="318" spans="1:10" s="230" customFormat="1">
      <c r="B318" s="239" t="s">
        <v>91</v>
      </c>
      <c r="C318" s="240"/>
    </row>
    <row r="319" spans="1:10" s="147" customFormat="1">
      <c r="B319" s="168" t="s">
        <v>92</v>
      </c>
      <c r="C319" s="170"/>
    </row>
    <row r="320" spans="1:10" s="147" customFormat="1"/>
    <row r="321" spans="1:26" s="230" customFormat="1"/>
    <row r="322" spans="1:26" s="230" customFormat="1" ht="39.950000000000003" customHeight="1">
      <c r="A322" s="230" t="s">
        <v>2</v>
      </c>
      <c r="B322" s="241"/>
      <c r="C322" s="231" t="s">
        <v>33</v>
      </c>
      <c r="G322" s="150" t="str">
        <f>IF(G324="","","#sample%child.id=-acetone-FTMS_A; #.replicate=1;#%type=""analytical"";#.weight; #%units=g;*#protocol.id=acetone_extraction; #sample.type=media_extract")</f>
        <v/>
      </c>
      <c r="H322" s="230" t="str">
        <f>IF(G324="","","*#protocol.id")</f>
        <v/>
      </c>
      <c r="I322" s="151" t="str">
        <f>IF(G324="","","#sample.status")</f>
        <v/>
      </c>
      <c r="J322" s="150" t="str">
        <f>IF(J324="","","#sample%child.id=-acetone-FTMS_B; #.replicate=2;#%type=""analytical"";#.weight; #%units=g;*#protocol.id=acetone_extraction; #sample.type=media_extract")</f>
        <v/>
      </c>
      <c r="K322" s="230" t="str">
        <f>IF(J324="","","*#protocol.id")</f>
        <v/>
      </c>
      <c r="L322" s="151" t="str">
        <f>IF(J324="","","#sample.status")</f>
        <v/>
      </c>
      <c r="M322" s="150" t="str">
        <f>IF(M324="","","#sample%child.id=-acetone-ICMS_A;#.replicate=1; #%type=""analytical"";#.weight; #%units=g;*#protocol.id=acetone_extraction; #sample.type=media_extract")</f>
        <v/>
      </c>
      <c r="N322" s="230" t="str">
        <f>IF(M324="","","*#protocol.id")</f>
        <v/>
      </c>
      <c r="O322" s="151" t="str">
        <f>IF(M324="","","#sample.status")</f>
        <v/>
      </c>
      <c r="P322" s="150" t="str">
        <f>IF(P324="","","#sample%child.id=-acetone-NMR_A;#.replicate=1; #%type=""analytical"";#.weight; #%units=g;*#protocol.id=acetone_extraction; #sample.type=media_extract")</f>
        <v/>
      </c>
      <c r="Q322" s="230" t="str">
        <f>IF(P324="","","*#protocol.id")</f>
        <v/>
      </c>
      <c r="R322" s="151" t="str">
        <f>IF(P324="","","#sample.status")</f>
        <v/>
      </c>
      <c r="S322" s="150" t="str">
        <f>IF(S324="","","#sample%child.id=-acetone-NMR_B;#.replicate=2; #%type=""analytical"";#.weight; #%units=g;*#protocol.id=acetone_extraction; #sample.type=media_extract")</f>
        <v/>
      </c>
      <c r="T322" s="230" t="str">
        <f>IF(S324="","","*#protocol.id")</f>
        <v/>
      </c>
      <c r="U322" s="151" t="str">
        <f>IF(S324="","","#sample.status")</f>
        <v/>
      </c>
    </row>
    <row r="323" spans="1:26" s="230" customFormat="1" ht="36" customHeight="1">
      <c r="A323" s="230" t="s">
        <v>4</v>
      </c>
      <c r="B323" s="231" t="s">
        <v>26</v>
      </c>
      <c r="C323" s="242" t="s">
        <v>376</v>
      </c>
      <c r="D323" s="231" t="s">
        <v>377</v>
      </c>
      <c r="E323" s="231" t="s">
        <v>378</v>
      </c>
      <c r="F323" s="231" t="s">
        <v>379</v>
      </c>
      <c r="G323" s="231" t="s">
        <v>380</v>
      </c>
      <c r="H323" s="230" t="s">
        <v>222</v>
      </c>
      <c r="I323" s="151" t="s">
        <v>363</v>
      </c>
      <c r="J323" s="231" t="s">
        <v>381</v>
      </c>
      <c r="K323" s="230" t="s">
        <v>222</v>
      </c>
      <c r="L323" s="151" t="s">
        <v>363</v>
      </c>
      <c r="M323" s="231" t="s">
        <v>382</v>
      </c>
      <c r="N323" s="230" t="s">
        <v>222</v>
      </c>
      <c r="O323" s="151" t="s">
        <v>363</v>
      </c>
      <c r="P323" s="231" t="s">
        <v>383</v>
      </c>
      <c r="Q323" s="230" t="s">
        <v>222</v>
      </c>
      <c r="R323" s="151" t="s">
        <v>363</v>
      </c>
      <c r="S323" s="231" t="s">
        <v>384</v>
      </c>
      <c r="T323" s="230" t="s">
        <v>222</v>
      </c>
      <c r="U323" s="151" t="s">
        <v>363</v>
      </c>
      <c r="V323" s="231" t="s">
        <v>385</v>
      </c>
      <c r="W323" s="231" t="s">
        <v>386</v>
      </c>
      <c r="X323" s="231" t="s">
        <v>387</v>
      </c>
      <c r="Y323" s="231" t="s">
        <v>388</v>
      </c>
      <c r="Z323" s="231" t="s">
        <v>389</v>
      </c>
    </row>
    <row r="324" spans="1:26" s="230" customFormat="1">
      <c r="A324" s="147" t="str">
        <f>IF(A83="#ignore","#ignore","")</f>
        <v/>
      </c>
      <c r="B324" s="243" t="str">
        <f>B83</f>
        <v>01</v>
      </c>
      <c r="C324" s="69" t="str">
        <f>IF(F83="",(CONCATENATE(B83,"_",D83,"_",E83,"_",G83,"_",J83,"_",K83,"-plasma-",C$317,"h")),(CONCATENATE(B83,"_",D83,"_",F83,"_",E83,"_",G83,"_",J83,"_",K83,"-plasma-",C$317,"h")))</f>
        <v>01_UKxxxGx_106_13C6Glc_Liquid_Diet_mm/dd/yy_UKY_TWMF-plasma-18h</v>
      </c>
      <c r="D324" s="244"/>
      <c r="E324" s="244"/>
      <c r="F324" s="245">
        <f t="shared" ref="F324:F357" si="28">E324-D324</f>
        <v>0</v>
      </c>
      <c r="G324" s="246"/>
      <c r="H324" s="230" t="s">
        <v>228</v>
      </c>
      <c r="J324" s="246"/>
      <c r="K324" s="230" t="s">
        <v>228</v>
      </c>
      <c r="M324" s="244"/>
      <c r="N324" s="230" t="s">
        <v>228</v>
      </c>
      <c r="P324" s="246"/>
      <c r="Q324" s="230" t="s">
        <v>228</v>
      </c>
      <c r="S324" s="246"/>
      <c r="T324" s="230" t="s">
        <v>228</v>
      </c>
      <c r="V324" s="205">
        <f t="shared" ref="V324" si="29">(F324-G324-J324-M324)</f>
        <v>0</v>
      </c>
      <c r="W324" s="247">
        <f t="shared" ref="W324" si="30">V324/2</f>
        <v>0</v>
      </c>
      <c r="X324" s="247" t="e">
        <f t="shared" ref="X324" si="31">M324/F324</f>
        <v>#DIV/0!</v>
      </c>
      <c r="Y324" s="247" t="e">
        <f t="shared" ref="Y324" si="32">P324/F324</f>
        <v>#DIV/0!</v>
      </c>
      <c r="Z324" s="247" t="e">
        <f t="shared" ref="Z324" si="33">S324/F324</f>
        <v>#DIV/0!</v>
      </c>
    </row>
    <row r="325" spans="1:26" s="230" customFormat="1">
      <c r="A325" s="147" t="str">
        <f t="shared" ref="A325:A357" si="34">IF(A84="#ignore","#ignore","")</f>
        <v/>
      </c>
      <c r="B325" s="243" t="str">
        <f t="shared" ref="B325:B357" si="35">B84</f>
        <v>02</v>
      </c>
      <c r="C325" s="69" t="str">
        <f t="shared" ref="C325:C357" si="36">IF(F84="",(CONCATENATE(B84,"_",D84,"_",E84,"_",G84,"_",J84,"_",K84,"-plasma-",C$317,"h")),(CONCATENATE(B84,"_",D84,"_",F84,"_",E84,"_",G84,"_",J84,"_",K84,"-plasma-",C$317,"h")))</f>
        <v>02_UKxxxGx_106_13C6Glc_Liquid_Diet_mm/dd/yy_UKY_TWMF-plasma-18h</v>
      </c>
      <c r="D325" s="244"/>
      <c r="E325" s="244"/>
      <c r="F325" s="245">
        <f t="shared" si="28"/>
        <v>0</v>
      </c>
      <c r="G325" s="246"/>
      <c r="H325" s="230" t="s">
        <v>228</v>
      </c>
      <c r="J325" s="246"/>
      <c r="K325" s="230" t="s">
        <v>228</v>
      </c>
      <c r="M325" s="244"/>
      <c r="N325" s="230" t="s">
        <v>228</v>
      </c>
      <c r="P325" s="246"/>
      <c r="Q325" s="230" t="s">
        <v>228</v>
      </c>
      <c r="S325" s="246"/>
      <c r="T325" s="230" t="s">
        <v>228</v>
      </c>
      <c r="V325" s="205">
        <f t="shared" ref="V325:V357" si="37">(F325-G325-J325-M325)</f>
        <v>0</v>
      </c>
      <c r="W325" s="247">
        <f t="shared" ref="W325:W357" si="38">V325/2</f>
        <v>0</v>
      </c>
      <c r="X325" s="247" t="e">
        <f t="shared" ref="X325:X357" si="39">M325/F325</f>
        <v>#DIV/0!</v>
      </c>
      <c r="Y325" s="247" t="e">
        <f t="shared" ref="Y325:Y357" si="40">P325/F325</f>
        <v>#DIV/0!</v>
      </c>
      <c r="Z325" s="247" t="e">
        <f t="shared" ref="Z325:Z357" si="41">S325/F325</f>
        <v>#DIV/0!</v>
      </c>
    </row>
    <row r="326" spans="1:26" s="230" customFormat="1">
      <c r="A326" s="147" t="str">
        <f t="shared" si="34"/>
        <v/>
      </c>
      <c r="B326" s="243" t="str">
        <f t="shared" si="35"/>
        <v>03</v>
      </c>
      <c r="C326" s="69" t="str">
        <f t="shared" si="36"/>
        <v>03_UKxxxGx_106_13C6Glc_Liquid_Diet_mm/dd/yy_UKY_TWMF-plasma-18h</v>
      </c>
      <c r="D326" s="244"/>
      <c r="E326" s="244"/>
      <c r="F326" s="245">
        <f t="shared" si="28"/>
        <v>0</v>
      </c>
      <c r="G326" s="246"/>
      <c r="H326" s="230" t="s">
        <v>228</v>
      </c>
      <c r="J326" s="246"/>
      <c r="K326" s="230" t="s">
        <v>228</v>
      </c>
      <c r="M326" s="244"/>
      <c r="N326" s="230" t="s">
        <v>228</v>
      </c>
      <c r="P326" s="246"/>
      <c r="Q326" s="230" t="s">
        <v>228</v>
      </c>
      <c r="S326" s="246"/>
      <c r="T326" s="230" t="s">
        <v>228</v>
      </c>
      <c r="V326" s="205">
        <f t="shared" si="37"/>
        <v>0</v>
      </c>
      <c r="W326" s="247">
        <f t="shared" si="38"/>
        <v>0</v>
      </c>
      <c r="X326" s="247" t="e">
        <f t="shared" si="39"/>
        <v>#DIV/0!</v>
      </c>
      <c r="Y326" s="247" t="e">
        <f t="shared" si="40"/>
        <v>#DIV/0!</v>
      </c>
      <c r="Z326" s="247" t="e">
        <f t="shared" si="41"/>
        <v>#DIV/0!</v>
      </c>
    </row>
    <row r="327" spans="1:26" s="230" customFormat="1">
      <c r="A327" s="147" t="str">
        <f t="shared" si="34"/>
        <v/>
      </c>
      <c r="B327" s="243" t="str">
        <f t="shared" si="35"/>
        <v>04</v>
      </c>
      <c r="C327" s="69" t="str">
        <f t="shared" si="36"/>
        <v>04_UKxxxGx_106_13C6Glc_Liquid_Diet_mm/dd/yy_UKY_TWMF-plasma-18h</v>
      </c>
      <c r="D327" s="244"/>
      <c r="E327" s="244"/>
      <c r="F327" s="245">
        <f t="shared" si="28"/>
        <v>0</v>
      </c>
      <c r="G327" s="246"/>
      <c r="H327" s="230" t="s">
        <v>228</v>
      </c>
      <c r="J327" s="246"/>
      <c r="K327" s="230" t="s">
        <v>228</v>
      </c>
      <c r="M327" s="244"/>
      <c r="N327" s="230" t="s">
        <v>228</v>
      </c>
      <c r="P327" s="246"/>
      <c r="Q327" s="230" t="s">
        <v>228</v>
      </c>
      <c r="S327" s="246"/>
      <c r="T327" s="230" t="s">
        <v>228</v>
      </c>
      <c r="V327" s="205">
        <f t="shared" si="37"/>
        <v>0</v>
      </c>
      <c r="W327" s="247">
        <f t="shared" si="38"/>
        <v>0</v>
      </c>
      <c r="X327" s="247" t="e">
        <f t="shared" si="39"/>
        <v>#DIV/0!</v>
      </c>
      <c r="Y327" s="247" t="e">
        <f t="shared" si="40"/>
        <v>#DIV/0!</v>
      </c>
      <c r="Z327" s="247" t="e">
        <f t="shared" si="41"/>
        <v>#DIV/0!</v>
      </c>
    </row>
    <row r="328" spans="1:26" s="230" customFormat="1">
      <c r="A328" s="147" t="str">
        <f t="shared" si="34"/>
        <v/>
      </c>
      <c r="B328" s="243" t="str">
        <f t="shared" si="35"/>
        <v>05</v>
      </c>
      <c r="C328" s="69" t="str">
        <f t="shared" si="36"/>
        <v>05_UKxxxGx_106_13C6Glc_Liquid_Diet_mm/dd/yy_UKY_TWMF-plasma-18h</v>
      </c>
      <c r="D328" s="244"/>
      <c r="E328" s="244"/>
      <c r="F328" s="245">
        <f t="shared" si="28"/>
        <v>0</v>
      </c>
      <c r="G328" s="246"/>
      <c r="H328" s="230" t="s">
        <v>228</v>
      </c>
      <c r="J328" s="246"/>
      <c r="K328" s="230" t="s">
        <v>228</v>
      </c>
      <c r="M328" s="244"/>
      <c r="N328" s="230" t="s">
        <v>228</v>
      </c>
      <c r="P328" s="246"/>
      <c r="Q328" s="230" t="s">
        <v>228</v>
      </c>
      <c r="S328" s="246"/>
      <c r="T328" s="230" t="s">
        <v>228</v>
      </c>
      <c r="V328" s="205">
        <f t="shared" si="37"/>
        <v>0</v>
      </c>
      <c r="W328" s="247">
        <f t="shared" si="38"/>
        <v>0</v>
      </c>
      <c r="X328" s="247" t="e">
        <f t="shared" si="39"/>
        <v>#DIV/0!</v>
      </c>
      <c r="Y328" s="247" t="e">
        <f t="shared" si="40"/>
        <v>#DIV/0!</v>
      </c>
      <c r="Z328" s="247" t="e">
        <f t="shared" si="41"/>
        <v>#DIV/0!</v>
      </c>
    </row>
    <row r="329" spans="1:26" s="230" customFormat="1">
      <c r="A329" s="147" t="str">
        <f t="shared" si="34"/>
        <v/>
      </c>
      <c r="B329" s="243" t="str">
        <f t="shared" si="35"/>
        <v>06</v>
      </c>
      <c r="C329" s="69" t="str">
        <f t="shared" si="36"/>
        <v>06_UKxxxGx_106_13C6Glc_Liquid_Diet_mm/dd/yy_UKY_TWMF-plasma-18h</v>
      </c>
      <c r="D329" s="244"/>
      <c r="E329" s="244"/>
      <c r="F329" s="245">
        <f t="shared" si="28"/>
        <v>0</v>
      </c>
      <c r="G329" s="246"/>
      <c r="H329" s="230" t="s">
        <v>228</v>
      </c>
      <c r="J329" s="246"/>
      <c r="K329" s="230" t="s">
        <v>228</v>
      </c>
      <c r="M329" s="244"/>
      <c r="N329" s="230" t="s">
        <v>228</v>
      </c>
      <c r="P329" s="246"/>
      <c r="Q329" s="230" t="s">
        <v>228</v>
      </c>
      <c r="S329" s="246"/>
      <c r="T329" s="230" t="s">
        <v>228</v>
      </c>
      <c r="V329" s="205">
        <f t="shared" si="37"/>
        <v>0</v>
      </c>
      <c r="W329" s="247">
        <f t="shared" si="38"/>
        <v>0</v>
      </c>
      <c r="X329" s="247" t="e">
        <f t="shared" si="39"/>
        <v>#DIV/0!</v>
      </c>
      <c r="Y329" s="247" t="e">
        <f t="shared" si="40"/>
        <v>#DIV/0!</v>
      </c>
      <c r="Z329" s="247" t="e">
        <f t="shared" si="41"/>
        <v>#DIV/0!</v>
      </c>
    </row>
    <row r="330" spans="1:26" s="230" customFormat="1">
      <c r="A330" s="147" t="str">
        <f t="shared" si="34"/>
        <v/>
      </c>
      <c r="B330" s="243" t="str">
        <f t="shared" si="35"/>
        <v>07</v>
      </c>
      <c r="C330" s="69" t="str">
        <f t="shared" si="36"/>
        <v>07_UKxxxGx_106_13C6Glc_Liquid_Diet_mm/dd/yy_UKY_TWMF-plasma-18h</v>
      </c>
      <c r="D330" s="244"/>
      <c r="E330" s="244"/>
      <c r="F330" s="245">
        <f t="shared" si="28"/>
        <v>0</v>
      </c>
      <c r="G330" s="246"/>
      <c r="H330" s="230" t="s">
        <v>228</v>
      </c>
      <c r="J330" s="246"/>
      <c r="K330" s="230" t="s">
        <v>228</v>
      </c>
      <c r="M330" s="244"/>
      <c r="N330" s="230" t="s">
        <v>228</v>
      </c>
      <c r="P330" s="246"/>
      <c r="Q330" s="230" t="s">
        <v>228</v>
      </c>
      <c r="S330" s="246"/>
      <c r="T330" s="230" t="s">
        <v>228</v>
      </c>
      <c r="V330" s="205">
        <f t="shared" si="37"/>
        <v>0</v>
      </c>
      <c r="W330" s="247">
        <f t="shared" si="38"/>
        <v>0</v>
      </c>
      <c r="X330" s="247" t="e">
        <f t="shared" si="39"/>
        <v>#DIV/0!</v>
      </c>
      <c r="Y330" s="247" t="e">
        <f t="shared" si="40"/>
        <v>#DIV/0!</v>
      </c>
      <c r="Z330" s="247" t="e">
        <f t="shared" si="41"/>
        <v>#DIV/0!</v>
      </c>
    </row>
    <row r="331" spans="1:26" s="230" customFormat="1">
      <c r="A331" s="147" t="str">
        <f t="shared" si="34"/>
        <v/>
      </c>
      <c r="B331" s="243" t="str">
        <f t="shared" si="35"/>
        <v>08</v>
      </c>
      <c r="C331" s="69" t="str">
        <f t="shared" si="36"/>
        <v>08_UKxxxGx_106_13C6Glc_Liquid_Diet_mm/dd/yy_UKY_TWMF-plasma-18h</v>
      </c>
      <c r="D331" s="244"/>
      <c r="E331" s="244"/>
      <c r="F331" s="245">
        <f t="shared" si="28"/>
        <v>0</v>
      </c>
      <c r="G331" s="246"/>
      <c r="H331" s="230" t="s">
        <v>228</v>
      </c>
      <c r="J331" s="246"/>
      <c r="K331" s="230" t="s">
        <v>228</v>
      </c>
      <c r="M331" s="244"/>
      <c r="N331" s="230" t="s">
        <v>228</v>
      </c>
      <c r="P331" s="246"/>
      <c r="Q331" s="230" t="s">
        <v>228</v>
      </c>
      <c r="S331" s="246"/>
      <c r="T331" s="230" t="s">
        <v>228</v>
      </c>
      <c r="V331" s="205">
        <f t="shared" si="37"/>
        <v>0</v>
      </c>
      <c r="W331" s="247">
        <f t="shared" si="38"/>
        <v>0</v>
      </c>
      <c r="X331" s="247" t="e">
        <f t="shared" si="39"/>
        <v>#DIV/0!</v>
      </c>
      <c r="Y331" s="247" t="e">
        <f t="shared" si="40"/>
        <v>#DIV/0!</v>
      </c>
      <c r="Z331" s="247" t="e">
        <f t="shared" si="41"/>
        <v>#DIV/0!</v>
      </c>
    </row>
    <row r="332" spans="1:26" s="230" customFormat="1">
      <c r="A332" s="147" t="str">
        <f t="shared" si="34"/>
        <v/>
      </c>
      <c r="B332" s="243" t="str">
        <f t="shared" si="35"/>
        <v>09</v>
      </c>
      <c r="C332" s="69" t="str">
        <f t="shared" si="36"/>
        <v>09_UKxxxGx_106_13C6Glc_Liquid_Diet_mm/dd/yy_UKY_TWMF-plasma-18h</v>
      </c>
      <c r="D332" s="244"/>
      <c r="E332" s="244"/>
      <c r="F332" s="245">
        <f t="shared" si="28"/>
        <v>0</v>
      </c>
      <c r="G332" s="246"/>
      <c r="H332" s="230" t="s">
        <v>228</v>
      </c>
      <c r="J332" s="246"/>
      <c r="K332" s="230" t="s">
        <v>228</v>
      </c>
      <c r="M332" s="244"/>
      <c r="N332" s="230" t="s">
        <v>228</v>
      </c>
      <c r="P332" s="246"/>
      <c r="Q332" s="230" t="s">
        <v>228</v>
      </c>
      <c r="S332" s="246"/>
      <c r="T332" s="230" t="s">
        <v>228</v>
      </c>
      <c r="V332" s="205">
        <f t="shared" si="37"/>
        <v>0</v>
      </c>
      <c r="W332" s="247">
        <f t="shared" si="38"/>
        <v>0</v>
      </c>
      <c r="X332" s="247" t="e">
        <f t="shared" si="39"/>
        <v>#DIV/0!</v>
      </c>
      <c r="Y332" s="247" t="e">
        <f t="shared" si="40"/>
        <v>#DIV/0!</v>
      </c>
      <c r="Z332" s="247" t="e">
        <f t="shared" si="41"/>
        <v>#DIV/0!</v>
      </c>
    </row>
    <row r="333" spans="1:26" s="230" customFormat="1">
      <c r="A333" s="147" t="str">
        <f t="shared" si="34"/>
        <v/>
      </c>
      <c r="B333" s="243" t="str">
        <f t="shared" si="35"/>
        <v>10</v>
      </c>
      <c r="C333" s="69" t="str">
        <f t="shared" si="36"/>
        <v>10_UKxxxGx_106_13C6Glc_Liquid_Diet_mm/dd/yy_UKY_TWMF-plasma-18h</v>
      </c>
      <c r="D333" s="244"/>
      <c r="E333" s="244"/>
      <c r="F333" s="245">
        <f t="shared" si="28"/>
        <v>0</v>
      </c>
      <c r="G333" s="246"/>
      <c r="H333" s="230" t="s">
        <v>228</v>
      </c>
      <c r="J333" s="246"/>
      <c r="K333" s="230" t="s">
        <v>228</v>
      </c>
      <c r="M333" s="244"/>
      <c r="N333" s="230" t="s">
        <v>228</v>
      </c>
      <c r="P333" s="246"/>
      <c r="Q333" s="230" t="s">
        <v>228</v>
      </c>
      <c r="S333" s="246"/>
      <c r="T333" s="230" t="s">
        <v>228</v>
      </c>
      <c r="V333" s="205">
        <f t="shared" si="37"/>
        <v>0</v>
      </c>
      <c r="W333" s="247">
        <f t="shared" si="38"/>
        <v>0</v>
      </c>
      <c r="X333" s="247" t="e">
        <f t="shared" si="39"/>
        <v>#DIV/0!</v>
      </c>
      <c r="Y333" s="247" t="e">
        <f t="shared" si="40"/>
        <v>#DIV/0!</v>
      </c>
      <c r="Z333" s="247" t="e">
        <f t="shared" si="41"/>
        <v>#DIV/0!</v>
      </c>
    </row>
    <row r="334" spans="1:26" s="230" customFormat="1">
      <c r="A334" s="147" t="str">
        <f t="shared" si="34"/>
        <v/>
      </c>
      <c r="B334" s="243" t="str">
        <f t="shared" si="35"/>
        <v>11</v>
      </c>
      <c r="C334" s="69" t="str">
        <f t="shared" si="36"/>
        <v>11_UKxxxGx_106_13C6Glc_Liquid_Diet_mm/dd/yy_UKY_TWMF-plasma-18h</v>
      </c>
      <c r="D334" s="244"/>
      <c r="E334" s="244"/>
      <c r="F334" s="245">
        <f t="shared" si="28"/>
        <v>0</v>
      </c>
      <c r="G334" s="246"/>
      <c r="H334" s="230" t="s">
        <v>228</v>
      </c>
      <c r="J334" s="246"/>
      <c r="K334" s="230" t="s">
        <v>228</v>
      </c>
      <c r="M334" s="244"/>
      <c r="N334" s="230" t="s">
        <v>228</v>
      </c>
      <c r="P334" s="246"/>
      <c r="Q334" s="230" t="s">
        <v>228</v>
      </c>
      <c r="S334" s="246"/>
      <c r="T334" s="230" t="s">
        <v>228</v>
      </c>
      <c r="V334" s="205">
        <f t="shared" si="37"/>
        <v>0</v>
      </c>
      <c r="W334" s="247">
        <f t="shared" si="38"/>
        <v>0</v>
      </c>
      <c r="X334" s="247" t="e">
        <f t="shared" si="39"/>
        <v>#DIV/0!</v>
      </c>
      <c r="Y334" s="247" t="e">
        <f t="shared" si="40"/>
        <v>#DIV/0!</v>
      </c>
      <c r="Z334" s="247" t="e">
        <f t="shared" si="41"/>
        <v>#DIV/0!</v>
      </c>
    </row>
    <row r="335" spans="1:26" s="230" customFormat="1">
      <c r="A335" s="147" t="str">
        <f t="shared" si="34"/>
        <v/>
      </c>
      <c r="B335" s="243" t="str">
        <f t="shared" si="35"/>
        <v>12</v>
      </c>
      <c r="C335" s="69" t="str">
        <f t="shared" si="36"/>
        <v>12_UKxxxGx_106_13C6Glc_Liquid_Diet_mm/dd/yy_UKY_TWMF-plasma-18h</v>
      </c>
      <c r="D335" s="244"/>
      <c r="E335" s="244"/>
      <c r="F335" s="245">
        <f t="shared" si="28"/>
        <v>0</v>
      </c>
      <c r="G335" s="246"/>
      <c r="H335" s="230" t="s">
        <v>228</v>
      </c>
      <c r="J335" s="246"/>
      <c r="K335" s="230" t="s">
        <v>228</v>
      </c>
      <c r="M335" s="244"/>
      <c r="N335" s="230" t="s">
        <v>228</v>
      </c>
      <c r="P335" s="246"/>
      <c r="Q335" s="230" t="s">
        <v>228</v>
      </c>
      <c r="S335" s="246"/>
      <c r="T335" s="230" t="s">
        <v>228</v>
      </c>
      <c r="V335" s="205">
        <f t="shared" si="37"/>
        <v>0</v>
      </c>
      <c r="W335" s="247">
        <f t="shared" si="38"/>
        <v>0</v>
      </c>
      <c r="X335" s="247" t="e">
        <f t="shared" si="39"/>
        <v>#DIV/0!</v>
      </c>
      <c r="Y335" s="247" t="e">
        <f t="shared" si="40"/>
        <v>#DIV/0!</v>
      </c>
      <c r="Z335" s="247" t="e">
        <f t="shared" si="41"/>
        <v>#DIV/0!</v>
      </c>
    </row>
    <row r="336" spans="1:26" s="230" customFormat="1">
      <c r="A336" s="147" t="str">
        <f t="shared" si="34"/>
        <v/>
      </c>
      <c r="B336" s="243" t="str">
        <f t="shared" si="35"/>
        <v>13</v>
      </c>
      <c r="C336" s="69" t="str">
        <f t="shared" si="36"/>
        <v>13_UKxxxGx_107_13C6Glc_Liquid_Diet_mm/dd/yy_UKY_TWMF-plasma-18h</v>
      </c>
      <c r="D336" s="244"/>
      <c r="E336" s="244"/>
      <c r="F336" s="245">
        <f t="shared" si="28"/>
        <v>0</v>
      </c>
      <c r="G336" s="246"/>
      <c r="H336" s="230" t="s">
        <v>228</v>
      </c>
      <c r="J336" s="246"/>
      <c r="K336" s="230" t="s">
        <v>228</v>
      </c>
      <c r="M336" s="244"/>
      <c r="N336" s="230" t="s">
        <v>228</v>
      </c>
      <c r="P336" s="246"/>
      <c r="Q336" s="230" t="s">
        <v>228</v>
      </c>
      <c r="S336" s="246"/>
      <c r="T336" s="230" t="s">
        <v>228</v>
      </c>
      <c r="V336" s="205">
        <f t="shared" si="37"/>
        <v>0</v>
      </c>
      <c r="W336" s="247">
        <f t="shared" si="38"/>
        <v>0</v>
      </c>
      <c r="X336" s="247" t="e">
        <f t="shared" si="39"/>
        <v>#DIV/0!</v>
      </c>
      <c r="Y336" s="247" t="e">
        <f t="shared" si="40"/>
        <v>#DIV/0!</v>
      </c>
      <c r="Z336" s="247" t="e">
        <f t="shared" si="41"/>
        <v>#DIV/0!</v>
      </c>
    </row>
    <row r="337" spans="1:26" s="230" customFormat="1">
      <c r="A337" s="147" t="str">
        <f t="shared" si="34"/>
        <v/>
      </c>
      <c r="B337" s="243" t="str">
        <f t="shared" si="35"/>
        <v>14</v>
      </c>
      <c r="C337" s="69" t="str">
        <f t="shared" si="36"/>
        <v>14_UKxxxGx_107_13C6Glc_Liquid_Diet_mm/dd/yy_UKY_TWMF-plasma-18h</v>
      </c>
      <c r="D337" s="244"/>
      <c r="E337" s="244"/>
      <c r="F337" s="245">
        <f t="shared" si="28"/>
        <v>0</v>
      </c>
      <c r="G337" s="246"/>
      <c r="H337" s="230" t="s">
        <v>228</v>
      </c>
      <c r="J337" s="246"/>
      <c r="K337" s="230" t="s">
        <v>228</v>
      </c>
      <c r="M337" s="244"/>
      <c r="N337" s="230" t="s">
        <v>228</v>
      </c>
      <c r="P337" s="246"/>
      <c r="Q337" s="230" t="s">
        <v>228</v>
      </c>
      <c r="S337" s="246"/>
      <c r="T337" s="230" t="s">
        <v>228</v>
      </c>
      <c r="V337" s="205">
        <f t="shared" si="37"/>
        <v>0</v>
      </c>
      <c r="W337" s="247">
        <f t="shared" si="38"/>
        <v>0</v>
      </c>
      <c r="X337" s="247" t="e">
        <f t="shared" si="39"/>
        <v>#DIV/0!</v>
      </c>
      <c r="Y337" s="247" t="e">
        <f t="shared" si="40"/>
        <v>#DIV/0!</v>
      </c>
      <c r="Z337" s="247" t="e">
        <f t="shared" si="41"/>
        <v>#DIV/0!</v>
      </c>
    </row>
    <row r="338" spans="1:26" s="230" customFormat="1">
      <c r="A338" s="147" t="str">
        <f t="shared" si="34"/>
        <v/>
      </c>
      <c r="B338" s="243" t="str">
        <f t="shared" si="35"/>
        <v>15</v>
      </c>
      <c r="C338" s="69" t="str">
        <f t="shared" si="36"/>
        <v>15_UKxxxGx_107_13C6Glc_Liquid_Diet_mm/dd/yy_UKY_TWMF-plasma-18h</v>
      </c>
      <c r="D338" s="244"/>
      <c r="E338" s="244"/>
      <c r="F338" s="245">
        <f t="shared" si="28"/>
        <v>0</v>
      </c>
      <c r="G338" s="246"/>
      <c r="H338" s="230" t="s">
        <v>228</v>
      </c>
      <c r="J338" s="246"/>
      <c r="K338" s="230" t="s">
        <v>228</v>
      </c>
      <c r="M338" s="244"/>
      <c r="N338" s="230" t="s">
        <v>228</v>
      </c>
      <c r="P338" s="246"/>
      <c r="Q338" s="230" t="s">
        <v>228</v>
      </c>
      <c r="S338" s="246"/>
      <c r="T338" s="230" t="s">
        <v>228</v>
      </c>
      <c r="V338" s="205">
        <f t="shared" si="37"/>
        <v>0</v>
      </c>
      <c r="W338" s="247">
        <f t="shared" si="38"/>
        <v>0</v>
      </c>
      <c r="X338" s="247" t="e">
        <f t="shared" si="39"/>
        <v>#DIV/0!</v>
      </c>
      <c r="Y338" s="247" t="e">
        <f t="shared" si="40"/>
        <v>#DIV/0!</v>
      </c>
      <c r="Z338" s="247" t="e">
        <f t="shared" si="41"/>
        <v>#DIV/0!</v>
      </c>
    </row>
    <row r="339" spans="1:26" s="230" customFormat="1">
      <c r="A339" s="147" t="str">
        <f t="shared" si="34"/>
        <v/>
      </c>
      <c r="B339" s="243" t="str">
        <f t="shared" si="35"/>
        <v>16</v>
      </c>
      <c r="C339" s="69" t="str">
        <f t="shared" si="36"/>
        <v>16_UKxxxGx_107_13C6Glc_Liquid_Diet_mm/dd/yy_UKY_TWMF-plasma-18h</v>
      </c>
      <c r="D339" s="244"/>
      <c r="E339" s="244"/>
      <c r="F339" s="245">
        <f t="shared" si="28"/>
        <v>0</v>
      </c>
      <c r="G339" s="246"/>
      <c r="H339" s="230" t="s">
        <v>228</v>
      </c>
      <c r="J339" s="246"/>
      <c r="K339" s="230" t="s">
        <v>228</v>
      </c>
      <c r="M339" s="244"/>
      <c r="N339" s="230" t="s">
        <v>228</v>
      </c>
      <c r="P339" s="246"/>
      <c r="Q339" s="230" t="s">
        <v>228</v>
      </c>
      <c r="S339" s="246"/>
      <c r="T339" s="230" t="s">
        <v>228</v>
      </c>
      <c r="V339" s="205">
        <f t="shared" si="37"/>
        <v>0</v>
      </c>
      <c r="W339" s="247">
        <f t="shared" si="38"/>
        <v>0</v>
      </c>
      <c r="X339" s="247" t="e">
        <f t="shared" si="39"/>
        <v>#DIV/0!</v>
      </c>
      <c r="Y339" s="247" t="e">
        <f t="shared" si="40"/>
        <v>#DIV/0!</v>
      </c>
      <c r="Z339" s="247" t="e">
        <f t="shared" si="41"/>
        <v>#DIV/0!</v>
      </c>
    </row>
    <row r="340" spans="1:26" s="230" customFormat="1">
      <c r="A340" s="147" t="str">
        <f t="shared" si="34"/>
        <v/>
      </c>
      <c r="B340" s="243" t="str">
        <f t="shared" si="35"/>
        <v>17</v>
      </c>
      <c r="C340" s="69" t="str">
        <f t="shared" si="36"/>
        <v>17_UKxxxGx_107_13C6Glc_Liquid_Diet_mm/dd/yy_UKY_TWMF-plasma-18h</v>
      </c>
      <c r="D340" s="244"/>
      <c r="E340" s="244"/>
      <c r="F340" s="245">
        <f t="shared" si="28"/>
        <v>0</v>
      </c>
      <c r="G340" s="246"/>
      <c r="H340" s="230" t="s">
        <v>228</v>
      </c>
      <c r="J340" s="246"/>
      <c r="K340" s="230" t="s">
        <v>228</v>
      </c>
      <c r="M340" s="244"/>
      <c r="N340" s="230" t="s">
        <v>228</v>
      </c>
      <c r="P340" s="246"/>
      <c r="Q340" s="230" t="s">
        <v>228</v>
      </c>
      <c r="S340" s="246"/>
      <c r="T340" s="230" t="s">
        <v>228</v>
      </c>
      <c r="V340" s="205">
        <f t="shared" si="37"/>
        <v>0</v>
      </c>
      <c r="W340" s="247">
        <f t="shared" si="38"/>
        <v>0</v>
      </c>
      <c r="X340" s="247" t="e">
        <f t="shared" si="39"/>
        <v>#DIV/0!</v>
      </c>
      <c r="Y340" s="247" t="e">
        <f t="shared" si="40"/>
        <v>#DIV/0!</v>
      </c>
      <c r="Z340" s="247" t="e">
        <f t="shared" si="41"/>
        <v>#DIV/0!</v>
      </c>
    </row>
    <row r="341" spans="1:26" s="230" customFormat="1">
      <c r="A341" s="147" t="str">
        <f t="shared" si="34"/>
        <v/>
      </c>
      <c r="B341" s="243" t="str">
        <f t="shared" si="35"/>
        <v>18</v>
      </c>
      <c r="C341" s="69" t="str">
        <f t="shared" si="36"/>
        <v>18_UKxxxGx_107_13C6Glc_Liquid_Diet_mm/dd/yy_UKY_TWMF-plasma-18h</v>
      </c>
      <c r="D341" s="244"/>
      <c r="E341" s="244"/>
      <c r="F341" s="245">
        <f t="shared" si="28"/>
        <v>0</v>
      </c>
      <c r="G341" s="246"/>
      <c r="H341" s="230" t="s">
        <v>228</v>
      </c>
      <c r="J341" s="246"/>
      <c r="K341" s="230" t="s">
        <v>228</v>
      </c>
      <c r="M341" s="244"/>
      <c r="N341" s="230" t="s">
        <v>228</v>
      </c>
      <c r="P341" s="246"/>
      <c r="Q341" s="230" t="s">
        <v>228</v>
      </c>
      <c r="S341" s="246"/>
      <c r="T341" s="230" t="s">
        <v>228</v>
      </c>
      <c r="V341" s="205">
        <f t="shared" si="37"/>
        <v>0</v>
      </c>
      <c r="W341" s="247">
        <f t="shared" si="38"/>
        <v>0</v>
      </c>
      <c r="X341" s="247" t="e">
        <f t="shared" si="39"/>
        <v>#DIV/0!</v>
      </c>
      <c r="Y341" s="247" t="e">
        <f t="shared" si="40"/>
        <v>#DIV/0!</v>
      </c>
      <c r="Z341" s="247" t="e">
        <f t="shared" si="41"/>
        <v>#DIV/0!</v>
      </c>
    </row>
    <row r="342" spans="1:26" s="230" customFormat="1">
      <c r="A342" s="147" t="str">
        <f t="shared" si="34"/>
        <v/>
      </c>
      <c r="B342" s="243" t="str">
        <f t="shared" si="35"/>
        <v>19</v>
      </c>
      <c r="C342" s="69" t="str">
        <f t="shared" si="36"/>
        <v>19_UKxxxGx_107_13C6Glc_Liquid_Diet_mm/dd/yy_UKY_TWMF-plasma-18h</v>
      </c>
      <c r="D342" s="244"/>
      <c r="E342" s="244"/>
      <c r="F342" s="245">
        <f t="shared" si="28"/>
        <v>0</v>
      </c>
      <c r="G342" s="246"/>
      <c r="H342" s="230" t="s">
        <v>228</v>
      </c>
      <c r="J342" s="246"/>
      <c r="K342" s="230" t="s">
        <v>228</v>
      </c>
      <c r="M342" s="244"/>
      <c r="N342" s="230" t="s">
        <v>228</v>
      </c>
      <c r="P342" s="246"/>
      <c r="Q342" s="230" t="s">
        <v>228</v>
      </c>
      <c r="S342" s="246"/>
      <c r="T342" s="230" t="s">
        <v>228</v>
      </c>
      <c r="V342" s="205">
        <f t="shared" si="37"/>
        <v>0</v>
      </c>
      <c r="W342" s="247">
        <f t="shared" si="38"/>
        <v>0</v>
      </c>
      <c r="X342" s="247" t="e">
        <f t="shared" si="39"/>
        <v>#DIV/0!</v>
      </c>
      <c r="Y342" s="247" t="e">
        <f t="shared" si="40"/>
        <v>#DIV/0!</v>
      </c>
      <c r="Z342" s="247" t="e">
        <f t="shared" si="41"/>
        <v>#DIV/0!</v>
      </c>
    </row>
    <row r="343" spans="1:26" s="230" customFormat="1">
      <c r="A343" s="147" t="str">
        <f t="shared" si="34"/>
        <v/>
      </c>
      <c r="B343" s="243" t="str">
        <f t="shared" si="35"/>
        <v>20</v>
      </c>
      <c r="C343" s="69" t="str">
        <f t="shared" si="36"/>
        <v>20_UKxxxGx_107_13C6Glc_Liquid_Diet_mm/dd/yy_UKY_TWMF-plasma-18h</v>
      </c>
      <c r="D343" s="244"/>
      <c r="E343" s="244"/>
      <c r="F343" s="245">
        <f t="shared" si="28"/>
        <v>0</v>
      </c>
      <c r="G343" s="246"/>
      <c r="H343" s="230" t="s">
        <v>228</v>
      </c>
      <c r="J343" s="246"/>
      <c r="K343" s="230" t="s">
        <v>228</v>
      </c>
      <c r="M343" s="244"/>
      <c r="N343" s="230" t="s">
        <v>228</v>
      </c>
      <c r="P343" s="246"/>
      <c r="Q343" s="230" t="s">
        <v>228</v>
      </c>
      <c r="S343" s="246"/>
      <c r="T343" s="230" t="s">
        <v>228</v>
      </c>
      <c r="V343" s="205">
        <f t="shared" si="37"/>
        <v>0</v>
      </c>
      <c r="W343" s="247">
        <f t="shared" si="38"/>
        <v>0</v>
      </c>
      <c r="X343" s="247" t="e">
        <f t="shared" si="39"/>
        <v>#DIV/0!</v>
      </c>
      <c r="Y343" s="247" t="e">
        <f t="shared" si="40"/>
        <v>#DIV/0!</v>
      </c>
      <c r="Z343" s="247" t="e">
        <f t="shared" si="41"/>
        <v>#DIV/0!</v>
      </c>
    </row>
    <row r="344" spans="1:26" s="230" customFormat="1">
      <c r="A344" s="147" t="str">
        <f t="shared" si="34"/>
        <v/>
      </c>
      <c r="B344" s="243" t="str">
        <f t="shared" si="35"/>
        <v>21</v>
      </c>
      <c r="C344" s="69" t="str">
        <f t="shared" si="36"/>
        <v>21_UKxxxGx_107_13C6Glc_Liquid_Diet_mm/dd/yy_UKY_TWMF-plasma-18h</v>
      </c>
      <c r="D344" s="244"/>
      <c r="E344" s="244"/>
      <c r="F344" s="245">
        <f t="shared" si="28"/>
        <v>0</v>
      </c>
      <c r="G344" s="246"/>
      <c r="H344" s="230" t="s">
        <v>228</v>
      </c>
      <c r="J344" s="246"/>
      <c r="K344" s="230" t="s">
        <v>228</v>
      </c>
      <c r="M344" s="244"/>
      <c r="N344" s="230" t="s">
        <v>228</v>
      </c>
      <c r="P344" s="246"/>
      <c r="Q344" s="230" t="s">
        <v>228</v>
      </c>
      <c r="S344" s="246"/>
      <c r="T344" s="230" t="s">
        <v>228</v>
      </c>
      <c r="V344" s="205">
        <f t="shared" si="37"/>
        <v>0</v>
      </c>
      <c r="W344" s="247">
        <f t="shared" si="38"/>
        <v>0</v>
      </c>
      <c r="X344" s="247" t="e">
        <f t="shared" si="39"/>
        <v>#DIV/0!</v>
      </c>
      <c r="Y344" s="247" t="e">
        <f t="shared" si="40"/>
        <v>#DIV/0!</v>
      </c>
      <c r="Z344" s="247" t="e">
        <f t="shared" si="41"/>
        <v>#DIV/0!</v>
      </c>
    </row>
    <row r="345" spans="1:26" s="230" customFormat="1">
      <c r="A345" s="147" t="str">
        <f t="shared" si="34"/>
        <v/>
      </c>
      <c r="B345" s="243" t="str">
        <f t="shared" si="35"/>
        <v>22</v>
      </c>
      <c r="C345" s="69" t="str">
        <f t="shared" si="36"/>
        <v>22_UKxxxGx_107_13C6Glc_Liquid_Diet_mm/dd/yy_UKY_TWMF-plasma-18h</v>
      </c>
      <c r="D345" s="244"/>
      <c r="E345" s="244"/>
      <c r="F345" s="245">
        <f t="shared" si="28"/>
        <v>0</v>
      </c>
      <c r="G345" s="246"/>
      <c r="H345" s="230" t="s">
        <v>228</v>
      </c>
      <c r="J345" s="246"/>
      <c r="K345" s="230" t="s">
        <v>228</v>
      </c>
      <c r="M345" s="244"/>
      <c r="N345" s="230" t="s">
        <v>228</v>
      </c>
      <c r="P345" s="246"/>
      <c r="Q345" s="230" t="s">
        <v>228</v>
      </c>
      <c r="S345" s="246"/>
      <c r="T345" s="230" t="s">
        <v>228</v>
      </c>
      <c r="V345" s="205">
        <f t="shared" si="37"/>
        <v>0</v>
      </c>
      <c r="W345" s="247">
        <f t="shared" si="38"/>
        <v>0</v>
      </c>
      <c r="X345" s="247" t="e">
        <f t="shared" si="39"/>
        <v>#DIV/0!</v>
      </c>
      <c r="Y345" s="247" t="e">
        <f t="shared" si="40"/>
        <v>#DIV/0!</v>
      </c>
      <c r="Z345" s="247" t="e">
        <f t="shared" si="41"/>
        <v>#DIV/0!</v>
      </c>
    </row>
    <row r="346" spans="1:26" s="230" customFormat="1">
      <c r="A346" s="147" t="str">
        <f t="shared" si="34"/>
        <v/>
      </c>
      <c r="B346" s="243" t="str">
        <f t="shared" si="35"/>
        <v>23</v>
      </c>
      <c r="C346" s="69" t="str">
        <f t="shared" si="36"/>
        <v>23_UKxxxGx_107_13C6Glc_Liquid_Diet_mm/dd/yy_UKY_TWMF-plasma-18h</v>
      </c>
      <c r="D346" s="244"/>
      <c r="E346" s="244"/>
      <c r="F346" s="245">
        <f t="shared" si="28"/>
        <v>0</v>
      </c>
      <c r="G346" s="246"/>
      <c r="H346" s="230" t="s">
        <v>228</v>
      </c>
      <c r="J346" s="246"/>
      <c r="K346" s="230" t="s">
        <v>228</v>
      </c>
      <c r="M346" s="244"/>
      <c r="N346" s="230" t="s">
        <v>228</v>
      </c>
      <c r="P346" s="246"/>
      <c r="Q346" s="230" t="s">
        <v>228</v>
      </c>
      <c r="S346" s="246"/>
      <c r="T346" s="230" t="s">
        <v>228</v>
      </c>
      <c r="V346" s="205">
        <f t="shared" si="37"/>
        <v>0</v>
      </c>
      <c r="W346" s="247">
        <f t="shared" si="38"/>
        <v>0</v>
      </c>
      <c r="X346" s="247" t="e">
        <f t="shared" si="39"/>
        <v>#DIV/0!</v>
      </c>
      <c r="Y346" s="247" t="e">
        <f t="shared" si="40"/>
        <v>#DIV/0!</v>
      </c>
      <c r="Z346" s="247" t="e">
        <f t="shared" si="41"/>
        <v>#DIV/0!</v>
      </c>
    </row>
    <row r="347" spans="1:26" s="230" customFormat="1">
      <c r="A347" s="147" t="str">
        <f t="shared" si="34"/>
        <v/>
      </c>
      <c r="B347" s="243" t="str">
        <f t="shared" si="35"/>
        <v>24</v>
      </c>
      <c r="C347" s="69" t="str">
        <f t="shared" si="36"/>
        <v>24_UKxxxGx_107_13C6Glc_Liquid_Diet_mm/dd/yy_UKY_TWMF-plasma-18h</v>
      </c>
      <c r="D347" s="244"/>
      <c r="E347" s="244"/>
      <c r="F347" s="245">
        <f t="shared" si="28"/>
        <v>0</v>
      </c>
      <c r="G347" s="246"/>
      <c r="H347" s="230" t="s">
        <v>228</v>
      </c>
      <c r="J347" s="246"/>
      <c r="K347" s="230" t="s">
        <v>228</v>
      </c>
      <c r="M347" s="244"/>
      <c r="N347" s="230" t="s">
        <v>228</v>
      </c>
      <c r="P347" s="246"/>
      <c r="Q347" s="230" t="s">
        <v>228</v>
      </c>
      <c r="S347" s="246"/>
      <c r="T347" s="230" t="s">
        <v>228</v>
      </c>
      <c r="V347" s="205">
        <f t="shared" si="37"/>
        <v>0</v>
      </c>
      <c r="W347" s="247">
        <f t="shared" si="38"/>
        <v>0</v>
      </c>
      <c r="X347" s="247" t="e">
        <f t="shared" si="39"/>
        <v>#DIV/0!</v>
      </c>
      <c r="Y347" s="247" t="e">
        <f t="shared" si="40"/>
        <v>#DIV/0!</v>
      </c>
      <c r="Z347" s="247" t="e">
        <f t="shared" si="41"/>
        <v>#DIV/0!</v>
      </c>
    </row>
    <row r="348" spans="1:26" s="230" customFormat="1">
      <c r="A348" s="147" t="str">
        <f t="shared" si="34"/>
        <v>#ignore</v>
      </c>
      <c r="B348" s="243" t="str">
        <f t="shared" si="35"/>
        <v>25</v>
      </c>
      <c r="C348" s="69" t="str">
        <f t="shared" si="36"/>
        <v>25_UKxxxGx__mm/dd/yy_UKY_TWMF-plasma-18h</v>
      </c>
      <c r="D348" s="244"/>
      <c r="E348" s="244"/>
      <c r="F348" s="245">
        <f t="shared" si="28"/>
        <v>0</v>
      </c>
      <c r="G348" s="246"/>
      <c r="H348" s="230" t="s">
        <v>228</v>
      </c>
      <c r="J348" s="246"/>
      <c r="K348" s="230" t="s">
        <v>228</v>
      </c>
      <c r="M348" s="244"/>
      <c r="N348" s="230" t="s">
        <v>228</v>
      </c>
      <c r="P348" s="246"/>
      <c r="Q348" s="230" t="s">
        <v>228</v>
      </c>
      <c r="S348" s="246"/>
      <c r="T348" s="230" t="s">
        <v>228</v>
      </c>
      <c r="V348" s="205">
        <f t="shared" si="37"/>
        <v>0</v>
      </c>
      <c r="W348" s="247">
        <f t="shared" si="38"/>
        <v>0</v>
      </c>
      <c r="X348" s="247" t="e">
        <f t="shared" si="39"/>
        <v>#DIV/0!</v>
      </c>
      <c r="Y348" s="247" t="e">
        <f t="shared" si="40"/>
        <v>#DIV/0!</v>
      </c>
      <c r="Z348" s="247" t="e">
        <f t="shared" si="41"/>
        <v>#DIV/0!</v>
      </c>
    </row>
    <row r="349" spans="1:26" s="230" customFormat="1">
      <c r="A349" s="147" t="str">
        <f t="shared" si="34"/>
        <v>#ignore</v>
      </c>
      <c r="B349" s="243" t="str">
        <f t="shared" si="35"/>
        <v>26</v>
      </c>
      <c r="C349" s="69" t="str">
        <f t="shared" si="36"/>
        <v>26_UKxxxGx__mm/dd/yy_UKY_TWMF-plasma-18h</v>
      </c>
      <c r="D349" s="244"/>
      <c r="E349" s="244"/>
      <c r="F349" s="245">
        <f t="shared" si="28"/>
        <v>0</v>
      </c>
      <c r="G349" s="246"/>
      <c r="H349" s="230" t="s">
        <v>228</v>
      </c>
      <c r="J349" s="246"/>
      <c r="K349" s="230" t="s">
        <v>228</v>
      </c>
      <c r="M349" s="244"/>
      <c r="N349" s="230" t="s">
        <v>228</v>
      </c>
      <c r="P349" s="246"/>
      <c r="Q349" s="230" t="s">
        <v>228</v>
      </c>
      <c r="S349" s="246"/>
      <c r="T349" s="230" t="s">
        <v>228</v>
      </c>
      <c r="V349" s="205">
        <f t="shared" si="37"/>
        <v>0</v>
      </c>
      <c r="W349" s="247">
        <f t="shared" si="38"/>
        <v>0</v>
      </c>
      <c r="X349" s="247" t="e">
        <f t="shared" si="39"/>
        <v>#DIV/0!</v>
      </c>
      <c r="Y349" s="247" t="e">
        <f t="shared" si="40"/>
        <v>#DIV/0!</v>
      </c>
      <c r="Z349" s="247" t="e">
        <f t="shared" si="41"/>
        <v>#DIV/0!</v>
      </c>
    </row>
    <row r="350" spans="1:26" s="230" customFormat="1">
      <c r="A350" s="147" t="str">
        <f t="shared" si="34"/>
        <v>#ignore</v>
      </c>
      <c r="B350" s="243" t="str">
        <f t="shared" si="35"/>
        <v>27</v>
      </c>
      <c r="C350" s="69" t="str">
        <f t="shared" si="36"/>
        <v>27_UKxxxGx__mm/dd/yy_UKY_TWMF-plasma-18h</v>
      </c>
      <c r="D350" s="244"/>
      <c r="E350" s="244"/>
      <c r="F350" s="245">
        <f t="shared" si="28"/>
        <v>0</v>
      </c>
      <c r="G350" s="246"/>
      <c r="H350" s="230" t="s">
        <v>228</v>
      </c>
      <c r="J350" s="246"/>
      <c r="K350" s="230" t="s">
        <v>228</v>
      </c>
      <c r="M350" s="244"/>
      <c r="N350" s="230" t="s">
        <v>228</v>
      </c>
      <c r="P350" s="246"/>
      <c r="Q350" s="230" t="s">
        <v>228</v>
      </c>
      <c r="S350" s="246"/>
      <c r="T350" s="230" t="s">
        <v>228</v>
      </c>
      <c r="V350" s="205">
        <f t="shared" si="37"/>
        <v>0</v>
      </c>
      <c r="W350" s="247">
        <f t="shared" si="38"/>
        <v>0</v>
      </c>
      <c r="X350" s="247" t="e">
        <f t="shared" si="39"/>
        <v>#DIV/0!</v>
      </c>
      <c r="Y350" s="247" t="e">
        <f t="shared" si="40"/>
        <v>#DIV/0!</v>
      </c>
      <c r="Z350" s="247" t="e">
        <f t="shared" si="41"/>
        <v>#DIV/0!</v>
      </c>
    </row>
    <row r="351" spans="1:26" s="230" customFormat="1">
      <c r="A351" s="147" t="str">
        <f t="shared" si="34"/>
        <v>#ignore</v>
      </c>
      <c r="B351" s="243" t="str">
        <f t="shared" si="35"/>
        <v>28</v>
      </c>
      <c r="C351" s="69" t="str">
        <f t="shared" si="36"/>
        <v>28_UKxxxGx__mm/dd/yy_UKY_TWMF-plasma-18h</v>
      </c>
      <c r="D351" s="244"/>
      <c r="E351" s="244"/>
      <c r="F351" s="245">
        <f t="shared" si="28"/>
        <v>0</v>
      </c>
      <c r="G351" s="246"/>
      <c r="H351" s="230" t="s">
        <v>228</v>
      </c>
      <c r="J351" s="246"/>
      <c r="K351" s="230" t="s">
        <v>228</v>
      </c>
      <c r="M351" s="244"/>
      <c r="N351" s="230" t="s">
        <v>228</v>
      </c>
      <c r="P351" s="246"/>
      <c r="Q351" s="230" t="s">
        <v>228</v>
      </c>
      <c r="S351" s="246"/>
      <c r="T351" s="230" t="s">
        <v>228</v>
      </c>
      <c r="V351" s="205">
        <f t="shared" si="37"/>
        <v>0</v>
      </c>
      <c r="W351" s="247">
        <f t="shared" si="38"/>
        <v>0</v>
      </c>
      <c r="X351" s="247" t="e">
        <f t="shared" si="39"/>
        <v>#DIV/0!</v>
      </c>
      <c r="Y351" s="247" t="e">
        <f t="shared" si="40"/>
        <v>#DIV/0!</v>
      </c>
      <c r="Z351" s="247" t="e">
        <f t="shared" si="41"/>
        <v>#DIV/0!</v>
      </c>
    </row>
    <row r="352" spans="1:26" s="230" customFormat="1">
      <c r="A352" s="147" t="str">
        <f t="shared" si="34"/>
        <v>#ignore</v>
      </c>
      <c r="B352" s="243" t="str">
        <f t="shared" si="35"/>
        <v>29</v>
      </c>
      <c r="C352" s="69" t="str">
        <f t="shared" si="36"/>
        <v>29_UKxxxGx__mm/dd/yy_UKY_TWMF-plasma-18h</v>
      </c>
      <c r="D352" s="244"/>
      <c r="E352" s="244"/>
      <c r="F352" s="245">
        <f t="shared" si="28"/>
        <v>0</v>
      </c>
      <c r="G352" s="246"/>
      <c r="H352" s="230" t="s">
        <v>228</v>
      </c>
      <c r="J352" s="246"/>
      <c r="K352" s="230" t="s">
        <v>228</v>
      </c>
      <c r="M352" s="244"/>
      <c r="N352" s="230" t="s">
        <v>228</v>
      </c>
      <c r="P352" s="246"/>
      <c r="Q352" s="230" t="s">
        <v>228</v>
      </c>
      <c r="S352" s="246"/>
      <c r="T352" s="230" t="s">
        <v>228</v>
      </c>
      <c r="V352" s="205">
        <f t="shared" si="37"/>
        <v>0</v>
      </c>
      <c r="W352" s="247">
        <f t="shared" si="38"/>
        <v>0</v>
      </c>
      <c r="X352" s="247" t="e">
        <f t="shared" si="39"/>
        <v>#DIV/0!</v>
      </c>
      <c r="Y352" s="247" t="e">
        <f t="shared" si="40"/>
        <v>#DIV/0!</v>
      </c>
      <c r="Z352" s="247" t="e">
        <f t="shared" si="41"/>
        <v>#DIV/0!</v>
      </c>
    </row>
    <row r="353" spans="1:26" s="230" customFormat="1">
      <c r="A353" s="147" t="str">
        <f t="shared" si="34"/>
        <v>#ignore</v>
      </c>
      <c r="B353" s="243" t="str">
        <f t="shared" si="35"/>
        <v>30</v>
      </c>
      <c r="C353" s="69" t="str">
        <f t="shared" si="36"/>
        <v>30_UKxxxGx__mm/dd/yy_UKY_TWMF-plasma-18h</v>
      </c>
      <c r="D353" s="244"/>
      <c r="E353" s="244"/>
      <c r="F353" s="245">
        <f t="shared" si="28"/>
        <v>0</v>
      </c>
      <c r="G353" s="246"/>
      <c r="H353" s="230" t="s">
        <v>228</v>
      </c>
      <c r="J353" s="246"/>
      <c r="K353" s="230" t="s">
        <v>228</v>
      </c>
      <c r="M353" s="244"/>
      <c r="N353" s="230" t="s">
        <v>228</v>
      </c>
      <c r="P353" s="246"/>
      <c r="Q353" s="230" t="s">
        <v>228</v>
      </c>
      <c r="S353" s="246"/>
      <c r="T353" s="230" t="s">
        <v>228</v>
      </c>
      <c r="V353" s="205">
        <f t="shared" si="37"/>
        <v>0</v>
      </c>
      <c r="W353" s="247">
        <f t="shared" si="38"/>
        <v>0</v>
      </c>
      <c r="X353" s="247" t="e">
        <f t="shared" si="39"/>
        <v>#DIV/0!</v>
      </c>
      <c r="Y353" s="247" t="e">
        <f t="shared" si="40"/>
        <v>#DIV/0!</v>
      </c>
      <c r="Z353" s="247" t="e">
        <f t="shared" si="41"/>
        <v>#DIV/0!</v>
      </c>
    </row>
    <row r="354" spans="1:26" s="230" customFormat="1">
      <c r="A354" s="147" t="str">
        <f t="shared" si="34"/>
        <v>#ignore</v>
      </c>
      <c r="B354" s="243" t="str">
        <f t="shared" si="35"/>
        <v>31</v>
      </c>
      <c r="C354" s="69" t="str">
        <f t="shared" si="36"/>
        <v>31_UKxxxGx__mm/dd/yy_UKY_TWMF-plasma-18h</v>
      </c>
      <c r="D354" s="244"/>
      <c r="E354" s="244"/>
      <c r="F354" s="245">
        <f t="shared" si="28"/>
        <v>0</v>
      </c>
      <c r="G354" s="246"/>
      <c r="H354" s="230" t="s">
        <v>228</v>
      </c>
      <c r="J354" s="246"/>
      <c r="K354" s="230" t="s">
        <v>228</v>
      </c>
      <c r="M354" s="244"/>
      <c r="N354" s="230" t="s">
        <v>228</v>
      </c>
      <c r="P354" s="246"/>
      <c r="Q354" s="230" t="s">
        <v>228</v>
      </c>
      <c r="S354" s="246"/>
      <c r="T354" s="230" t="s">
        <v>228</v>
      </c>
      <c r="V354" s="205">
        <f t="shared" si="37"/>
        <v>0</v>
      </c>
      <c r="W354" s="247">
        <f t="shared" si="38"/>
        <v>0</v>
      </c>
      <c r="X354" s="247" t="e">
        <f t="shared" si="39"/>
        <v>#DIV/0!</v>
      </c>
      <c r="Y354" s="247" t="e">
        <f t="shared" si="40"/>
        <v>#DIV/0!</v>
      </c>
      <c r="Z354" s="247" t="e">
        <f t="shared" si="41"/>
        <v>#DIV/0!</v>
      </c>
    </row>
    <row r="355" spans="1:26" s="230" customFormat="1">
      <c r="A355" s="147" t="str">
        <f t="shared" si="34"/>
        <v>#ignore</v>
      </c>
      <c r="B355" s="243" t="str">
        <f t="shared" si="35"/>
        <v>32</v>
      </c>
      <c r="C355" s="69" t="str">
        <f t="shared" si="36"/>
        <v>32_UKxxxGx__mm/dd/yy_UKY_TWMF-plasma-18h</v>
      </c>
      <c r="D355" s="244"/>
      <c r="E355" s="244"/>
      <c r="F355" s="245">
        <f t="shared" si="28"/>
        <v>0</v>
      </c>
      <c r="G355" s="246"/>
      <c r="H355" s="230" t="s">
        <v>228</v>
      </c>
      <c r="J355" s="246"/>
      <c r="K355" s="230" t="s">
        <v>228</v>
      </c>
      <c r="M355" s="244"/>
      <c r="N355" s="230" t="s">
        <v>228</v>
      </c>
      <c r="P355" s="246"/>
      <c r="Q355" s="230" t="s">
        <v>228</v>
      </c>
      <c r="S355" s="246"/>
      <c r="T355" s="230" t="s">
        <v>228</v>
      </c>
      <c r="V355" s="205">
        <f t="shared" si="37"/>
        <v>0</v>
      </c>
      <c r="W355" s="247">
        <f t="shared" si="38"/>
        <v>0</v>
      </c>
      <c r="X355" s="247" t="e">
        <f t="shared" si="39"/>
        <v>#DIV/0!</v>
      </c>
      <c r="Y355" s="247" t="e">
        <f t="shared" si="40"/>
        <v>#DIV/0!</v>
      </c>
      <c r="Z355" s="247" t="e">
        <f t="shared" si="41"/>
        <v>#DIV/0!</v>
      </c>
    </row>
    <row r="356" spans="1:26" s="230" customFormat="1">
      <c r="A356" s="147" t="str">
        <f t="shared" si="34"/>
        <v>#ignore</v>
      </c>
      <c r="B356" s="243" t="str">
        <f t="shared" si="35"/>
        <v>33</v>
      </c>
      <c r="C356" s="69" t="str">
        <f t="shared" si="36"/>
        <v>33_UKxxxGx__mm/dd/yy_UKY_TWMF-plasma-18h</v>
      </c>
      <c r="D356" s="244"/>
      <c r="E356" s="244"/>
      <c r="F356" s="245">
        <f t="shared" si="28"/>
        <v>0</v>
      </c>
      <c r="G356" s="246"/>
      <c r="H356" s="230" t="s">
        <v>228</v>
      </c>
      <c r="J356" s="246"/>
      <c r="K356" s="230" t="s">
        <v>228</v>
      </c>
      <c r="M356" s="244"/>
      <c r="N356" s="230" t="s">
        <v>228</v>
      </c>
      <c r="P356" s="246"/>
      <c r="Q356" s="230" t="s">
        <v>228</v>
      </c>
      <c r="S356" s="246"/>
      <c r="T356" s="230" t="s">
        <v>228</v>
      </c>
      <c r="V356" s="205">
        <f t="shared" si="37"/>
        <v>0</v>
      </c>
      <c r="W356" s="247">
        <f t="shared" si="38"/>
        <v>0</v>
      </c>
      <c r="X356" s="247" t="e">
        <f t="shared" si="39"/>
        <v>#DIV/0!</v>
      </c>
      <c r="Y356" s="247" t="e">
        <f t="shared" si="40"/>
        <v>#DIV/0!</v>
      </c>
      <c r="Z356" s="247" t="e">
        <f t="shared" si="41"/>
        <v>#DIV/0!</v>
      </c>
    </row>
    <row r="357" spans="1:26" s="230" customFormat="1">
      <c r="A357" s="147" t="str">
        <f t="shared" si="34"/>
        <v>#ignore</v>
      </c>
      <c r="B357" s="243" t="str">
        <f t="shared" si="35"/>
        <v>34</v>
      </c>
      <c r="C357" s="69" t="str">
        <f t="shared" si="36"/>
        <v>34_UKxxxGx__mm/dd/yy_UKY_TWMF-plasma-18h</v>
      </c>
      <c r="D357" s="244"/>
      <c r="E357" s="244"/>
      <c r="F357" s="245">
        <f t="shared" si="28"/>
        <v>0</v>
      </c>
      <c r="G357" s="246"/>
      <c r="H357" s="230" t="s">
        <v>228</v>
      </c>
      <c r="J357" s="246"/>
      <c r="K357" s="230" t="s">
        <v>228</v>
      </c>
      <c r="M357" s="244"/>
      <c r="N357" s="230" t="s">
        <v>228</v>
      </c>
      <c r="P357" s="246"/>
      <c r="Q357" s="230" t="s">
        <v>228</v>
      </c>
      <c r="S357" s="246"/>
      <c r="T357" s="230" t="s">
        <v>228</v>
      </c>
      <c r="V357" s="205">
        <f t="shared" si="37"/>
        <v>0</v>
      </c>
      <c r="W357" s="247">
        <f t="shared" si="38"/>
        <v>0</v>
      </c>
      <c r="X357" s="247" t="e">
        <f t="shared" si="39"/>
        <v>#DIV/0!</v>
      </c>
      <c r="Y357" s="247" t="e">
        <f t="shared" si="40"/>
        <v>#DIV/0!</v>
      </c>
      <c r="Z357" s="247" t="e">
        <f t="shared" si="41"/>
        <v>#DIV/0!</v>
      </c>
    </row>
    <row r="358" spans="1:26" s="230" customFormat="1">
      <c r="C358" s="248"/>
      <c r="F358" s="231"/>
      <c r="G358" s="231"/>
      <c r="I358" s="231"/>
      <c r="J358" s="231"/>
      <c r="K358" s="231"/>
      <c r="L358" s="231"/>
      <c r="M358" s="231"/>
      <c r="N358" s="231"/>
    </row>
    <row r="359" spans="1:26" s="230" customFormat="1">
      <c r="B359" s="249" t="s">
        <v>56</v>
      </c>
      <c r="G359" s="231"/>
      <c r="I359" s="231"/>
      <c r="J359" s="231"/>
      <c r="K359" s="231"/>
    </row>
    <row r="360" spans="1:26" s="230" customFormat="1">
      <c r="B360" s="249"/>
      <c r="D360" s="250"/>
      <c r="G360" s="231"/>
      <c r="H360" s="231"/>
      <c r="I360" s="231"/>
      <c r="J360" s="231"/>
    </row>
    <row r="361" spans="1:26" s="230" customFormat="1" ht="36.950000000000003" customHeight="1">
      <c r="A361" s="230" t="s">
        <v>2</v>
      </c>
      <c r="C361" s="231" t="s">
        <v>33</v>
      </c>
      <c r="D361" s="231" t="str">
        <f>IF(D363="","","#sample%child.id=-lipid; #.replicate=1;#%type=""analytical""; #.weight; #%units=g;#.type=media_extract; *#protocol.id=lipid_extraction")</f>
        <v/>
      </c>
      <c r="E361" s="230" t="str">
        <f>IF(D363="","","*#protocol.id")</f>
        <v/>
      </c>
      <c r="F361" s="151" t="str">
        <f>IF(D363="","","#sample.status")</f>
        <v/>
      </c>
      <c r="G361" s="231"/>
      <c r="H361" s="231"/>
      <c r="I361" s="231"/>
      <c r="J361" s="231"/>
    </row>
    <row r="362" spans="1:26" s="230" customFormat="1">
      <c r="A362" s="230" t="s">
        <v>4</v>
      </c>
      <c r="B362" s="231" t="s">
        <v>26</v>
      </c>
      <c r="C362" s="242" t="s">
        <v>376</v>
      </c>
      <c r="D362" s="231" t="s">
        <v>58</v>
      </c>
      <c r="E362" s="230" t="s">
        <v>222</v>
      </c>
      <c r="F362" s="151" t="s">
        <v>363</v>
      </c>
      <c r="G362" s="231"/>
      <c r="H362" s="231"/>
      <c r="I362" s="231"/>
      <c r="J362" s="231"/>
    </row>
    <row r="363" spans="1:26" s="230" customFormat="1">
      <c r="A363" s="230" t="s">
        <v>4</v>
      </c>
      <c r="B363" s="243" t="str">
        <f>B83</f>
        <v>01</v>
      </c>
      <c r="C363" s="198" t="str">
        <f>C83</f>
        <v>01_UKxxxGx_106_Tumor_Left_13C6Glc_Liquid_Diet_mm/dd/yy_UKY_TWMF</v>
      </c>
      <c r="D363" s="246"/>
      <c r="E363" s="230" t="s">
        <v>374</v>
      </c>
      <c r="G363" s="231"/>
      <c r="H363" s="231"/>
      <c r="I363" s="231"/>
      <c r="J363" s="231"/>
    </row>
    <row r="364" spans="1:26" s="230" customFormat="1">
      <c r="A364" s="230" t="s">
        <v>4</v>
      </c>
      <c r="B364" s="243" t="str">
        <f t="shared" ref="B364:C364" si="42">B325</f>
        <v>02</v>
      </c>
      <c r="C364" s="198" t="str">
        <f t="shared" si="42"/>
        <v>02_UKxxxGx_106_13C6Glc_Liquid_Diet_mm/dd/yy_UKY_TWMF-plasma-18h</v>
      </c>
      <c r="D364" s="246"/>
      <c r="E364" s="230" t="s">
        <v>374</v>
      </c>
      <c r="G364" s="231"/>
      <c r="H364" s="231"/>
      <c r="I364" s="231"/>
      <c r="J364" s="231"/>
    </row>
    <row r="365" spans="1:26" s="230" customFormat="1">
      <c r="A365" s="230" t="s">
        <v>4</v>
      </c>
      <c r="B365" s="243" t="str">
        <f t="shared" ref="B365:C365" si="43">B326</f>
        <v>03</v>
      </c>
      <c r="C365" s="198" t="str">
        <f t="shared" si="43"/>
        <v>03_UKxxxGx_106_13C6Glc_Liquid_Diet_mm/dd/yy_UKY_TWMF-plasma-18h</v>
      </c>
      <c r="D365" s="246"/>
      <c r="E365" s="230" t="s">
        <v>374</v>
      </c>
      <c r="G365" s="231"/>
      <c r="H365" s="231"/>
      <c r="I365" s="231"/>
      <c r="J365" s="231"/>
    </row>
    <row r="366" spans="1:26" s="230" customFormat="1">
      <c r="A366" s="230" t="s">
        <v>4</v>
      </c>
      <c r="B366" s="243" t="str">
        <f t="shared" ref="B366:C366" si="44">B327</f>
        <v>04</v>
      </c>
      <c r="C366" s="198" t="str">
        <f t="shared" si="44"/>
        <v>04_UKxxxGx_106_13C6Glc_Liquid_Diet_mm/dd/yy_UKY_TWMF-plasma-18h</v>
      </c>
      <c r="D366" s="246"/>
      <c r="E366" s="230" t="s">
        <v>374</v>
      </c>
      <c r="G366" s="231"/>
      <c r="H366" s="231"/>
      <c r="I366" s="231"/>
      <c r="J366" s="231"/>
    </row>
    <row r="367" spans="1:26" s="230" customFormat="1">
      <c r="A367" s="230" t="s">
        <v>4</v>
      </c>
      <c r="B367" s="243" t="str">
        <f t="shared" ref="B367:C367" si="45">B328</f>
        <v>05</v>
      </c>
      <c r="C367" s="198" t="str">
        <f t="shared" si="45"/>
        <v>05_UKxxxGx_106_13C6Glc_Liquid_Diet_mm/dd/yy_UKY_TWMF-plasma-18h</v>
      </c>
      <c r="D367" s="246"/>
      <c r="E367" s="230" t="s">
        <v>374</v>
      </c>
      <c r="G367" s="231"/>
      <c r="H367" s="231"/>
      <c r="I367" s="231"/>
      <c r="J367" s="231"/>
    </row>
    <row r="368" spans="1:26" s="230" customFormat="1">
      <c r="A368" s="230" t="s">
        <v>4</v>
      </c>
      <c r="B368" s="243" t="str">
        <f t="shared" ref="B368:C368" si="46">B329</f>
        <v>06</v>
      </c>
      <c r="C368" s="198" t="str">
        <f t="shared" si="46"/>
        <v>06_UKxxxGx_106_13C6Glc_Liquid_Diet_mm/dd/yy_UKY_TWMF-plasma-18h</v>
      </c>
      <c r="D368" s="244"/>
      <c r="E368" s="230" t="s">
        <v>374</v>
      </c>
      <c r="G368" s="231"/>
      <c r="H368" s="231"/>
      <c r="I368" s="231"/>
      <c r="J368" s="231"/>
    </row>
    <row r="369" spans="1:10" s="230" customFormat="1">
      <c r="A369" s="230" t="s">
        <v>4</v>
      </c>
      <c r="B369" s="243" t="str">
        <f t="shared" ref="B369:C369" si="47">B330</f>
        <v>07</v>
      </c>
      <c r="C369" s="198" t="str">
        <f t="shared" si="47"/>
        <v>07_UKxxxGx_106_13C6Glc_Liquid_Diet_mm/dd/yy_UKY_TWMF-plasma-18h</v>
      </c>
      <c r="D369" s="244"/>
      <c r="E369" s="230" t="s">
        <v>374</v>
      </c>
      <c r="G369" s="231"/>
      <c r="H369" s="231"/>
      <c r="I369" s="231"/>
      <c r="J369" s="231"/>
    </row>
    <row r="370" spans="1:10" s="230" customFormat="1">
      <c r="A370" s="230" t="s">
        <v>4</v>
      </c>
      <c r="B370" s="243" t="str">
        <f t="shared" ref="B370:C370" si="48">B331</f>
        <v>08</v>
      </c>
      <c r="C370" s="198" t="str">
        <f t="shared" si="48"/>
        <v>08_UKxxxGx_106_13C6Glc_Liquid_Diet_mm/dd/yy_UKY_TWMF-plasma-18h</v>
      </c>
      <c r="D370" s="244"/>
      <c r="E370" s="230" t="s">
        <v>374</v>
      </c>
      <c r="G370" s="231"/>
      <c r="H370" s="231"/>
      <c r="I370" s="231"/>
      <c r="J370" s="231"/>
    </row>
    <row r="371" spans="1:10" s="230" customFormat="1">
      <c r="A371" s="230" t="s">
        <v>4</v>
      </c>
      <c r="B371" s="243" t="str">
        <f t="shared" ref="B371:C371" si="49">B332</f>
        <v>09</v>
      </c>
      <c r="C371" s="198" t="str">
        <f t="shared" si="49"/>
        <v>09_UKxxxGx_106_13C6Glc_Liquid_Diet_mm/dd/yy_UKY_TWMF-plasma-18h</v>
      </c>
      <c r="D371" s="244"/>
      <c r="E371" s="230" t="s">
        <v>374</v>
      </c>
      <c r="G371" s="231"/>
      <c r="H371" s="231"/>
      <c r="I371" s="231"/>
      <c r="J371" s="231"/>
    </row>
    <row r="372" spans="1:10" s="230" customFormat="1">
      <c r="A372" s="230" t="s">
        <v>4</v>
      </c>
      <c r="B372" s="243" t="str">
        <f t="shared" ref="B372:C372" si="50">B333</f>
        <v>10</v>
      </c>
      <c r="C372" s="198" t="str">
        <f t="shared" si="50"/>
        <v>10_UKxxxGx_106_13C6Glc_Liquid_Diet_mm/dd/yy_UKY_TWMF-plasma-18h</v>
      </c>
      <c r="D372" s="244"/>
      <c r="E372" s="230" t="s">
        <v>374</v>
      </c>
      <c r="G372" s="231"/>
      <c r="H372" s="231"/>
      <c r="I372" s="231"/>
      <c r="J372" s="231"/>
    </row>
    <row r="373" spans="1:10" s="230" customFormat="1">
      <c r="A373" s="230" t="s">
        <v>4</v>
      </c>
      <c r="B373" s="243" t="str">
        <f t="shared" ref="B373:C373" si="51">B334</f>
        <v>11</v>
      </c>
      <c r="C373" s="198" t="str">
        <f t="shared" si="51"/>
        <v>11_UKxxxGx_106_13C6Glc_Liquid_Diet_mm/dd/yy_UKY_TWMF-plasma-18h</v>
      </c>
      <c r="D373" s="244"/>
      <c r="E373" s="230" t="s">
        <v>374</v>
      </c>
      <c r="G373" s="231"/>
      <c r="H373" s="231"/>
      <c r="I373" s="231"/>
      <c r="J373" s="231"/>
    </row>
    <row r="374" spans="1:10" s="230" customFormat="1">
      <c r="A374" s="230" t="s">
        <v>4</v>
      </c>
      <c r="B374" s="243" t="str">
        <f t="shared" ref="B374:C374" si="52">B335</f>
        <v>12</v>
      </c>
      <c r="C374" s="198" t="str">
        <f t="shared" si="52"/>
        <v>12_UKxxxGx_106_13C6Glc_Liquid_Diet_mm/dd/yy_UKY_TWMF-plasma-18h</v>
      </c>
      <c r="D374" s="244"/>
      <c r="E374" s="230" t="s">
        <v>374</v>
      </c>
      <c r="G374" s="231"/>
      <c r="H374" s="231"/>
      <c r="I374" s="231"/>
      <c r="J374" s="231"/>
    </row>
    <row r="375" spans="1:10" s="230" customFormat="1">
      <c r="A375" s="230" t="s">
        <v>4</v>
      </c>
      <c r="B375" s="243" t="str">
        <f t="shared" ref="B375:C375" si="53">B336</f>
        <v>13</v>
      </c>
      <c r="C375" s="198" t="str">
        <f t="shared" si="53"/>
        <v>13_UKxxxGx_107_13C6Glc_Liquid_Diet_mm/dd/yy_UKY_TWMF-plasma-18h</v>
      </c>
      <c r="D375" s="244"/>
      <c r="E375" s="230" t="s">
        <v>374</v>
      </c>
      <c r="G375" s="231"/>
      <c r="H375" s="231"/>
      <c r="I375" s="231"/>
      <c r="J375" s="231"/>
    </row>
    <row r="376" spans="1:10" s="230" customFormat="1">
      <c r="A376" s="230" t="s">
        <v>4</v>
      </c>
      <c r="B376" s="243" t="str">
        <f t="shared" ref="B376:C376" si="54">B337</f>
        <v>14</v>
      </c>
      <c r="C376" s="198" t="str">
        <f t="shared" si="54"/>
        <v>14_UKxxxGx_107_13C6Glc_Liquid_Diet_mm/dd/yy_UKY_TWMF-plasma-18h</v>
      </c>
      <c r="D376" s="244"/>
      <c r="E376" s="230" t="s">
        <v>374</v>
      </c>
      <c r="G376" s="231"/>
      <c r="H376" s="231"/>
      <c r="I376" s="231"/>
      <c r="J376" s="231"/>
    </row>
    <row r="377" spans="1:10" s="230" customFormat="1">
      <c r="A377" s="230" t="s">
        <v>4</v>
      </c>
      <c r="B377" s="243" t="str">
        <f t="shared" ref="B377:C377" si="55">B338</f>
        <v>15</v>
      </c>
      <c r="C377" s="198" t="str">
        <f t="shared" si="55"/>
        <v>15_UKxxxGx_107_13C6Glc_Liquid_Diet_mm/dd/yy_UKY_TWMF-plasma-18h</v>
      </c>
      <c r="D377" s="244"/>
      <c r="E377" s="230" t="s">
        <v>374</v>
      </c>
      <c r="G377" s="231"/>
      <c r="H377" s="231"/>
      <c r="I377" s="231"/>
      <c r="J377" s="231"/>
    </row>
    <row r="378" spans="1:10" s="230" customFormat="1">
      <c r="A378" s="230" t="s">
        <v>4</v>
      </c>
      <c r="B378" s="243" t="str">
        <f t="shared" ref="B378:C378" si="56">B339</f>
        <v>16</v>
      </c>
      <c r="C378" s="198" t="str">
        <f t="shared" si="56"/>
        <v>16_UKxxxGx_107_13C6Glc_Liquid_Diet_mm/dd/yy_UKY_TWMF-plasma-18h</v>
      </c>
      <c r="D378" s="244"/>
      <c r="E378" s="230" t="s">
        <v>374</v>
      </c>
      <c r="G378" s="231"/>
      <c r="H378" s="231"/>
      <c r="I378" s="231"/>
      <c r="J378" s="231"/>
    </row>
    <row r="379" spans="1:10" s="230" customFormat="1">
      <c r="A379" s="230" t="s">
        <v>4</v>
      </c>
      <c r="B379" s="243" t="str">
        <f t="shared" ref="B379:C379" si="57">B340</f>
        <v>17</v>
      </c>
      <c r="C379" s="198" t="str">
        <f t="shared" si="57"/>
        <v>17_UKxxxGx_107_13C6Glc_Liquid_Diet_mm/dd/yy_UKY_TWMF-plasma-18h</v>
      </c>
      <c r="D379" s="244"/>
      <c r="E379" s="230" t="s">
        <v>374</v>
      </c>
      <c r="G379" s="231"/>
      <c r="H379" s="231"/>
      <c r="I379" s="231"/>
      <c r="J379" s="231"/>
    </row>
    <row r="380" spans="1:10" s="230" customFormat="1">
      <c r="A380" s="230" t="s">
        <v>4</v>
      </c>
      <c r="B380" s="243" t="str">
        <f t="shared" ref="B380:C380" si="58">B341</f>
        <v>18</v>
      </c>
      <c r="C380" s="198" t="str">
        <f t="shared" si="58"/>
        <v>18_UKxxxGx_107_13C6Glc_Liquid_Diet_mm/dd/yy_UKY_TWMF-plasma-18h</v>
      </c>
      <c r="D380" s="244"/>
      <c r="E380" s="230" t="s">
        <v>374</v>
      </c>
      <c r="G380" s="231"/>
      <c r="H380" s="231"/>
      <c r="I380" s="231"/>
      <c r="J380" s="231"/>
    </row>
    <row r="381" spans="1:10" s="230" customFormat="1">
      <c r="A381" s="230" t="s">
        <v>4</v>
      </c>
      <c r="B381" s="243" t="str">
        <f t="shared" ref="B381:C381" si="59">B342</f>
        <v>19</v>
      </c>
      <c r="C381" s="198" t="str">
        <f t="shared" si="59"/>
        <v>19_UKxxxGx_107_13C6Glc_Liquid_Diet_mm/dd/yy_UKY_TWMF-plasma-18h</v>
      </c>
      <c r="D381" s="244"/>
      <c r="E381" s="230" t="s">
        <v>374</v>
      </c>
      <c r="G381" s="231"/>
      <c r="H381" s="231"/>
      <c r="I381" s="231"/>
      <c r="J381" s="231"/>
    </row>
    <row r="382" spans="1:10" s="230" customFormat="1">
      <c r="A382" s="230" t="s">
        <v>4</v>
      </c>
      <c r="B382" s="243" t="str">
        <f t="shared" ref="B382:C382" si="60">B343</f>
        <v>20</v>
      </c>
      <c r="C382" s="198" t="str">
        <f t="shared" si="60"/>
        <v>20_UKxxxGx_107_13C6Glc_Liquid_Diet_mm/dd/yy_UKY_TWMF-plasma-18h</v>
      </c>
      <c r="D382" s="244"/>
      <c r="E382" s="230" t="s">
        <v>374</v>
      </c>
      <c r="G382" s="231"/>
      <c r="H382" s="231"/>
      <c r="I382" s="231"/>
      <c r="J382" s="231"/>
    </row>
    <row r="383" spans="1:10" s="230" customFormat="1">
      <c r="A383" s="230" t="s">
        <v>4</v>
      </c>
      <c r="B383" s="243" t="str">
        <f t="shared" ref="B383:C383" si="61">B344</f>
        <v>21</v>
      </c>
      <c r="C383" s="198" t="str">
        <f t="shared" si="61"/>
        <v>21_UKxxxGx_107_13C6Glc_Liquid_Diet_mm/dd/yy_UKY_TWMF-plasma-18h</v>
      </c>
      <c r="D383" s="244"/>
      <c r="E383" s="230" t="s">
        <v>374</v>
      </c>
      <c r="G383" s="231"/>
      <c r="H383" s="231"/>
      <c r="I383" s="231"/>
      <c r="J383" s="231"/>
    </row>
    <row r="384" spans="1:10" s="230" customFormat="1">
      <c r="A384" s="230" t="s">
        <v>4</v>
      </c>
      <c r="B384" s="243" t="str">
        <f t="shared" ref="B384:C384" si="62">B345</f>
        <v>22</v>
      </c>
      <c r="C384" s="198" t="str">
        <f t="shared" si="62"/>
        <v>22_UKxxxGx_107_13C6Glc_Liquid_Diet_mm/dd/yy_UKY_TWMF-plasma-18h</v>
      </c>
      <c r="D384" s="244"/>
      <c r="E384" s="230" t="s">
        <v>374</v>
      </c>
      <c r="G384" s="231"/>
      <c r="H384" s="231"/>
      <c r="I384" s="231"/>
      <c r="J384" s="231"/>
    </row>
    <row r="385" spans="1:10" s="230" customFormat="1">
      <c r="A385" s="230" t="s">
        <v>4</v>
      </c>
      <c r="B385" s="243" t="str">
        <f t="shared" ref="B385:C385" si="63">B346</f>
        <v>23</v>
      </c>
      <c r="C385" s="198" t="str">
        <f t="shared" si="63"/>
        <v>23_UKxxxGx_107_13C6Glc_Liquid_Diet_mm/dd/yy_UKY_TWMF-plasma-18h</v>
      </c>
      <c r="D385" s="244"/>
      <c r="E385" s="230" t="s">
        <v>374</v>
      </c>
      <c r="G385" s="231"/>
      <c r="H385" s="231"/>
      <c r="I385" s="231"/>
      <c r="J385" s="231"/>
    </row>
    <row r="386" spans="1:10" s="230" customFormat="1">
      <c r="A386" s="230" t="s">
        <v>4</v>
      </c>
      <c r="B386" s="243" t="str">
        <f t="shared" ref="B386:C386" si="64">B347</f>
        <v>24</v>
      </c>
      <c r="C386" s="198" t="str">
        <f t="shared" si="64"/>
        <v>24_UKxxxGx_107_13C6Glc_Liquid_Diet_mm/dd/yy_UKY_TWMF-plasma-18h</v>
      </c>
      <c r="D386" s="244"/>
      <c r="E386" s="230" t="s">
        <v>374</v>
      </c>
      <c r="G386" s="231"/>
      <c r="H386" s="231"/>
      <c r="I386" s="231"/>
      <c r="J386" s="231"/>
    </row>
    <row r="387" spans="1:10" s="230" customFormat="1">
      <c r="A387" s="230" t="s">
        <v>4</v>
      </c>
      <c r="B387" s="243" t="str">
        <f t="shared" ref="B387:C387" si="65">B348</f>
        <v>25</v>
      </c>
      <c r="C387" s="198" t="str">
        <f t="shared" si="65"/>
        <v>25_UKxxxGx__mm/dd/yy_UKY_TWMF-plasma-18h</v>
      </c>
      <c r="D387" s="244"/>
      <c r="E387" s="230" t="s">
        <v>374</v>
      </c>
      <c r="G387" s="231"/>
      <c r="H387" s="231"/>
      <c r="I387" s="231"/>
      <c r="J387" s="231"/>
    </row>
    <row r="388" spans="1:10" s="230" customFormat="1">
      <c r="A388" s="230" t="s">
        <v>4</v>
      </c>
      <c r="B388" s="243" t="str">
        <f t="shared" ref="B388:C388" si="66">B349</f>
        <v>26</v>
      </c>
      <c r="C388" s="198" t="str">
        <f t="shared" si="66"/>
        <v>26_UKxxxGx__mm/dd/yy_UKY_TWMF-plasma-18h</v>
      </c>
      <c r="D388" s="244"/>
      <c r="E388" s="230" t="s">
        <v>374</v>
      </c>
      <c r="G388" s="231"/>
      <c r="H388" s="231"/>
      <c r="I388" s="231"/>
      <c r="J388" s="231"/>
    </row>
    <row r="389" spans="1:10" s="230" customFormat="1">
      <c r="A389" s="230" t="s">
        <v>4</v>
      </c>
      <c r="B389" s="243" t="str">
        <f t="shared" ref="B389:C389" si="67">B350</f>
        <v>27</v>
      </c>
      <c r="C389" s="198" t="str">
        <f t="shared" si="67"/>
        <v>27_UKxxxGx__mm/dd/yy_UKY_TWMF-plasma-18h</v>
      </c>
      <c r="D389" s="244"/>
      <c r="E389" s="230" t="s">
        <v>374</v>
      </c>
      <c r="G389" s="231"/>
      <c r="H389" s="231"/>
      <c r="I389" s="231"/>
      <c r="J389" s="231"/>
    </row>
    <row r="390" spans="1:10" s="230" customFormat="1">
      <c r="A390" s="230" t="s">
        <v>4</v>
      </c>
      <c r="B390" s="243" t="str">
        <f t="shared" ref="B390:C390" si="68">B351</f>
        <v>28</v>
      </c>
      <c r="C390" s="198" t="str">
        <f t="shared" si="68"/>
        <v>28_UKxxxGx__mm/dd/yy_UKY_TWMF-plasma-18h</v>
      </c>
      <c r="D390" s="244"/>
      <c r="E390" s="230" t="s">
        <v>374</v>
      </c>
      <c r="G390" s="231"/>
      <c r="H390" s="231"/>
      <c r="I390" s="231"/>
      <c r="J390" s="231"/>
    </row>
    <row r="391" spans="1:10" s="230" customFormat="1">
      <c r="A391" s="230" t="s">
        <v>4</v>
      </c>
      <c r="B391" s="243" t="str">
        <f t="shared" ref="B391:C391" si="69">B352</f>
        <v>29</v>
      </c>
      <c r="C391" s="198" t="str">
        <f t="shared" si="69"/>
        <v>29_UKxxxGx__mm/dd/yy_UKY_TWMF-plasma-18h</v>
      </c>
      <c r="D391" s="244"/>
      <c r="E391" s="230" t="s">
        <v>374</v>
      </c>
      <c r="G391" s="231"/>
      <c r="H391" s="231"/>
      <c r="I391" s="231"/>
      <c r="J391" s="231"/>
    </row>
    <row r="392" spans="1:10" s="230" customFormat="1">
      <c r="A392" s="230" t="s">
        <v>4</v>
      </c>
      <c r="B392" s="243" t="str">
        <f t="shared" ref="B392:C392" si="70">B353</f>
        <v>30</v>
      </c>
      <c r="C392" s="198" t="str">
        <f t="shared" si="70"/>
        <v>30_UKxxxGx__mm/dd/yy_UKY_TWMF-plasma-18h</v>
      </c>
      <c r="D392" s="244"/>
      <c r="E392" s="230" t="s">
        <v>374</v>
      </c>
      <c r="G392" s="231"/>
      <c r="H392" s="231"/>
      <c r="I392" s="231"/>
      <c r="J392" s="231"/>
    </row>
    <row r="393" spans="1:10" s="230" customFormat="1">
      <c r="A393" s="230" t="s">
        <v>4</v>
      </c>
      <c r="B393" s="243" t="str">
        <f t="shared" ref="B393:C393" si="71">B354</f>
        <v>31</v>
      </c>
      <c r="C393" s="198" t="str">
        <f t="shared" si="71"/>
        <v>31_UKxxxGx__mm/dd/yy_UKY_TWMF-plasma-18h</v>
      </c>
      <c r="D393" s="244"/>
      <c r="E393" s="230" t="s">
        <v>374</v>
      </c>
      <c r="G393" s="231"/>
      <c r="H393" s="231"/>
      <c r="I393" s="231"/>
      <c r="J393" s="231"/>
    </row>
    <row r="394" spans="1:10" s="230" customFormat="1">
      <c r="A394" s="230" t="s">
        <v>4</v>
      </c>
      <c r="B394" s="243" t="str">
        <f t="shared" ref="B394:C394" si="72">B355</f>
        <v>32</v>
      </c>
      <c r="C394" s="198" t="str">
        <f t="shared" si="72"/>
        <v>32_UKxxxGx__mm/dd/yy_UKY_TWMF-plasma-18h</v>
      </c>
      <c r="D394" s="244"/>
      <c r="E394" s="230" t="s">
        <v>374</v>
      </c>
      <c r="G394" s="231"/>
      <c r="H394" s="231"/>
      <c r="I394" s="231"/>
      <c r="J394" s="231"/>
    </row>
    <row r="395" spans="1:10" s="230" customFormat="1">
      <c r="A395" s="230" t="s">
        <v>4</v>
      </c>
      <c r="B395" s="243" t="str">
        <f t="shared" ref="B395:C395" si="73">B356</f>
        <v>33</v>
      </c>
      <c r="C395" s="198" t="str">
        <f t="shared" si="73"/>
        <v>33_UKxxxGx__mm/dd/yy_UKY_TWMF-plasma-18h</v>
      </c>
      <c r="D395" s="244"/>
      <c r="E395" s="230" t="s">
        <v>374</v>
      </c>
      <c r="G395" s="231"/>
      <c r="H395" s="231"/>
      <c r="I395" s="231"/>
      <c r="J395" s="231"/>
    </row>
    <row r="396" spans="1:10" s="230" customFormat="1">
      <c r="A396" s="230" t="s">
        <v>4</v>
      </c>
      <c r="B396" s="243" t="str">
        <f t="shared" ref="B396:C396" si="74">B357</f>
        <v>34</v>
      </c>
      <c r="C396" s="198" t="str">
        <f t="shared" si="74"/>
        <v>34_UKxxxGx__mm/dd/yy_UKY_TWMF-plasma-18h</v>
      </c>
      <c r="D396" s="244"/>
      <c r="E396" s="230" t="s">
        <v>374</v>
      </c>
      <c r="G396" s="231"/>
      <c r="H396" s="231"/>
      <c r="I396" s="231"/>
      <c r="J396" s="231"/>
    </row>
    <row r="397" spans="1:10" s="230" customFormat="1" ht="21" customHeight="1">
      <c r="B397" s="251"/>
      <c r="C397" s="248"/>
      <c r="D397" s="251"/>
      <c r="G397" s="231"/>
      <c r="H397" s="231"/>
      <c r="I397" s="231"/>
      <c r="J397" s="231"/>
    </row>
    <row r="398" spans="1:10" s="238" customFormat="1">
      <c r="A398" s="226"/>
      <c r="B398" s="236" t="s">
        <v>375</v>
      </c>
      <c r="C398" s="237">
        <f>D41</f>
        <v>0</v>
      </c>
    </row>
    <row r="399" spans="1:10" s="230" customFormat="1">
      <c r="B399" s="239" t="s">
        <v>91</v>
      </c>
      <c r="C399" s="240"/>
    </row>
    <row r="400" spans="1:10" s="147" customFormat="1">
      <c r="B400" s="168" t="s">
        <v>92</v>
      </c>
      <c r="C400" s="170"/>
    </row>
    <row r="401" spans="1:26" s="230" customFormat="1"/>
    <row r="402" spans="1:26" s="147" customFormat="1">
      <c r="A402" s="71" t="s">
        <v>2</v>
      </c>
      <c r="B402" s="71" t="s">
        <v>19</v>
      </c>
      <c r="C402" s="147" t="s">
        <v>208</v>
      </c>
      <c r="D402" s="147" t="s">
        <v>20</v>
      </c>
      <c r="E402" s="191" t="s">
        <v>218</v>
      </c>
      <c r="F402" s="191" t="s">
        <v>215</v>
      </c>
      <c r="G402" s="192"/>
      <c r="H402" s="192"/>
      <c r="I402" s="192"/>
    </row>
    <row r="403" spans="1:26" s="147" customFormat="1">
      <c r="A403" s="71"/>
      <c r="B403" s="71" t="s">
        <v>390</v>
      </c>
      <c r="C403" s="191" t="s">
        <v>225</v>
      </c>
      <c r="D403" s="191" t="s">
        <v>219</v>
      </c>
      <c r="E403" s="170"/>
      <c r="F403" s="170"/>
      <c r="G403" s="192"/>
      <c r="H403" s="192"/>
      <c r="I403" s="192"/>
    </row>
    <row r="404" spans="1:26" s="147" customFormat="1">
      <c r="A404" s="71"/>
      <c r="B404" s="71" t="s">
        <v>391</v>
      </c>
      <c r="C404" s="191" t="s">
        <v>225</v>
      </c>
      <c r="D404" s="191" t="s">
        <v>219</v>
      </c>
      <c r="E404" s="170"/>
      <c r="F404" s="170"/>
      <c r="G404" s="192"/>
      <c r="H404" s="192"/>
      <c r="I404" s="192"/>
    </row>
    <row r="405" spans="1:26" s="147" customFormat="1">
      <c r="A405" s="71"/>
      <c r="B405" s="71"/>
      <c r="C405" s="191"/>
      <c r="D405" s="191"/>
      <c r="G405" s="192"/>
      <c r="H405" s="192"/>
      <c r="I405" s="192"/>
    </row>
    <row r="406" spans="1:26" s="230" customFormat="1"/>
    <row r="407" spans="1:26" s="230" customFormat="1" ht="39.950000000000003" customHeight="1">
      <c r="A407" s="230" t="s">
        <v>2</v>
      </c>
      <c r="B407" s="241"/>
      <c r="C407" s="231" t="s">
        <v>33</v>
      </c>
      <c r="G407" s="150" t="str">
        <f>IF(G409="","","#sample%child.id=-acetone-FTMS_A; #.replicate=1;#%type=""analytical"";#.weight; #%units=g;*#protocol.id=acetone_extraction; #sample.type=media_extract")</f>
        <v/>
      </c>
      <c r="H407" s="230" t="str">
        <f>IF(G409="","","*#protocol.id")</f>
        <v/>
      </c>
      <c r="I407" s="151" t="str">
        <f>IF(G409="","","#sample.status")</f>
        <v/>
      </c>
      <c r="J407" s="150" t="str">
        <f>IF(J409="","","#sample%child.id=-acetone-FTMS_B; #.replicate=2;#%type=""analytical"";#.weight; #%units=g;*#protocol.id=acetone_extraction; #sample.type=media_extract")</f>
        <v/>
      </c>
      <c r="K407" s="230" t="str">
        <f>IF(J409="","","*#protocol.id")</f>
        <v/>
      </c>
      <c r="L407" s="151" t="str">
        <f>IF(J409="","","#sample.status")</f>
        <v/>
      </c>
      <c r="M407" s="150" t="str">
        <f>IF(M409="","","#sample%child.id=-acetone-ICMS_A;#.replicate=1; #%type=""analytical"";#.weight; #%units=g;*#protocol.id=acetone_extraction; #sample.type=media_extract")</f>
        <v/>
      </c>
      <c r="N407" s="230" t="str">
        <f>IF(M409="","","*#protocol.id")</f>
        <v/>
      </c>
      <c r="O407" s="151" t="str">
        <f>IF(M409="","","#sample.status")</f>
        <v/>
      </c>
      <c r="P407" s="150" t="str">
        <f>IF(P409="","","#sample%child.id=-acetone-NMR_A;#.replicate=1; #%type=""analytical"";#.weight; #%units=g;*#protocol.id=acetone_extraction; #sample.type=media_extract")</f>
        <v/>
      </c>
      <c r="Q407" s="230" t="str">
        <f>IF(P409="","","*#protocol.id")</f>
        <v/>
      </c>
      <c r="R407" s="151" t="str">
        <f>IF(P409="","","#sample.status")</f>
        <v/>
      </c>
      <c r="S407" s="150" t="str">
        <f>IF(S409="","","#sample%child.id=-acetone-NMR_B;#.replicate=2; #%type=""analytical"";#.weight; #%units=g;*#protocol.id=acetone_extraction; #sample.type=media_extract")</f>
        <v/>
      </c>
      <c r="T407" s="230" t="str">
        <f>IF(S409="","","*#protocol.id")</f>
        <v/>
      </c>
      <c r="U407" s="151" t="str">
        <f>IF(S409="","","#sample.status")</f>
        <v/>
      </c>
    </row>
    <row r="408" spans="1:26" s="230" customFormat="1" ht="36" customHeight="1">
      <c r="A408" s="230" t="s">
        <v>4</v>
      </c>
      <c r="B408" s="231" t="s">
        <v>26</v>
      </c>
      <c r="C408" s="242" t="s">
        <v>376</v>
      </c>
      <c r="D408" s="231" t="s">
        <v>377</v>
      </c>
      <c r="E408" s="231" t="s">
        <v>378</v>
      </c>
      <c r="F408" s="231" t="s">
        <v>379</v>
      </c>
      <c r="G408" s="231" t="s">
        <v>380</v>
      </c>
      <c r="H408" s="230" t="s">
        <v>222</v>
      </c>
      <c r="I408" s="151" t="s">
        <v>363</v>
      </c>
      <c r="J408" s="231" t="s">
        <v>381</v>
      </c>
      <c r="K408" s="230" t="s">
        <v>222</v>
      </c>
      <c r="L408" s="151" t="s">
        <v>363</v>
      </c>
      <c r="M408" s="231" t="s">
        <v>382</v>
      </c>
      <c r="N408" s="230" t="s">
        <v>222</v>
      </c>
      <c r="O408" s="151" t="s">
        <v>363</v>
      </c>
      <c r="P408" s="231" t="s">
        <v>383</v>
      </c>
      <c r="Q408" s="230" t="s">
        <v>222</v>
      </c>
      <c r="R408" s="151" t="s">
        <v>363</v>
      </c>
      <c r="S408" s="231" t="s">
        <v>384</v>
      </c>
      <c r="T408" s="230" t="s">
        <v>222</v>
      </c>
      <c r="U408" s="151" t="s">
        <v>363</v>
      </c>
      <c r="V408" s="231" t="s">
        <v>392</v>
      </c>
      <c r="W408" s="231" t="s">
        <v>393</v>
      </c>
      <c r="X408" s="231" t="s">
        <v>394</v>
      </c>
      <c r="Y408" s="231" t="s">
        <v>388</v>
      </c>
      <c r="Z408" s="231" t="s">
        <v>389</v>
      </c>
    </row>
    <row r="409" spans="1:26" s="230" customFormat="1">
      <c r="A409" s="147" t="str">
        <f>IF(A83="#ignore","#ignore","")</f>
        <v/>
      </c>
      <c r="B409" s="243" t="str">
        <f>B83</f>
        <v>01</v>
      </c>
      <c r="C409" s="69" t="str">
        <f>IF(F83="",(CONCATENATE(B83,"_",D83,"_",E83,"_",G83,"_",J83,"_",K83,"-plasma-",C$398,"h")),(CONCATENATE(B83,"_",D83,"_",F83,"_",E83,"_",G83,"_",J83,"_",K83,"-plasma-",C$398,"h")))</f>
        <v>01_UKxxxGx_106_13C6Glc_Liquid_Diet_mm/dd/yy_UKY_TWMF-plasma-0h</v>
      </c>
      <c r="D409" s="244"/>
      <c r="E409" s="244"/>
      <c r="F409" s="245">
        <f>E409-D409</f>
        <v>0</v>
      </c>
      <c r="G409" s="246"/>
      <c r="H409" s="230" t="s">
        <v>390</v>
      </c>
      <c r="J409" s="246"/>
      <c r="K409" s="230" t="s">
        <v>390</v>
      </c>
      <c r="M409" s="244"/>
      <c r="N409" s="230" t="s">
        <v>390</v>
      </c>
      <c r="P409" s="246"/>
      <c r="Q409" s="230" t="s">
        <v>390</v>
      </c>
      <c r="S409" s="246"/>
      <c r="T409" s="230" t="s">
        <v>390</v>
      </c>
      <c r="V409" s="205">
        <f t="shared" ref="V409:V442" si="75">(F409-G409-J409-M409)</f>
        <v>0</v>
      </c>
      <c r="W409" s="247">
        <f>V409/2</f>
        <v>0</v>
      </c>
      <c r="X409" s="247" t="e">
        <f t="shared" ref="X409:X442" si="76">M409/F409</f>
        <v>#DIV/0!</v>
      </c>
      <c r="Y409" s="247" t="e">
        <f t="shared" ref="Y409:Y442" si="77">P409/F409</f>
        <v>#DIV/0!</v>
      </c>
      <c r="Z409" s="247" t="e">
        <f t="shared" ref="Z409:Z442" si="78">S409/F409</f>
        <v>#DIV/0!</v>
      </c>
    </row>
    <row r="410" spans="1:26" s="230" customFormat="1">
      <c r="A410" s="147" t="str">
        <f t="shared" ref="A410:A442" si="79">IF(A84="#ignore","#ignore","")</f>
        <v/>
      </c>
      <c r="B410" s="243" t="str">
        <f t="shared" ref="B410:B442" si="80">B84</f>
        <v>02</v>
      </c>
      <c r="C410" s="69" t="str">
        <f t="shared" ref="C410:C442" si="81">IF(F84="",(CONCATENATE(B84,"_",D84,"_",E84,"_",G84,"_",J84,"_",K84,"-plasma-",C$398,"h")),(CONCATENATE(B84,"_",D84,"_",F84,"_",E84,"_",G84,"_",J84,"_",K84,"-plasma-",C$398,"h")))</f>
        <v>02_UKxxxGx_106_13C6Glc_Liquid_Diet_mm/dd/yy_UKY_TWMF-plasma-0h</v>
      </c>
      <c r="D410" s="244"/>
      <c r="E410" s="244"/>
      <c r="F410" s="245">
        <f t="shared" ref="F410:F442" si="82">E410-D410</f>
        <v>0</v>
      </c>
      <c r="G410" s="246"/>
      <c r="H410" s="230" t="s">
        <v>390</v>
      </c>
      <c r="J410" s="246"/>
      <c r="K410" s="230" t="s">
        <v>390</v>
      </c>
      <c r="M410" s="244"/>
      <c r="N410" s="230" t="s">
        <v>390</v>
      </c>
      <c r="P410" s="246"/>
      <c r="Q410" s="230" t="s">
        <v>390</v>
      </c>
      <c r="S410" s="246"/>
      <c r="T410" s="230" t="s">
        <v>390</v>
      </c>
      <c r="V410" s="205">
        <f t="shared" si="75"/>
        <v>0</v>
      </c>
      <c r="W410" s="247">
        <f t="shared" ref="W410:W442" si="83">V410/2</f>
        <v>0</v>
      </c>
      <c r="X410" s="247" t="e">
        <f t="shared" si="76"/>
        <v>#DIV/0!</v>
      </c>
      <c r="Y410" s="247" t="e">
        <f t="shared" si="77"/>
        <v>#DIV/0!</v>
      </c>
      <c r="Z410" s="247" t="e">
        <f t="shared" si="78"/>
        <v>#DIV/0!</v>
      </c>
    </row>
    <row r="411" spans="1:26" s="230" customFormat="1">
      <c r="A411" s="147" t="str">
        <f t="shared" si="79"/>
        <v/>
      </c>
      <c r="B411" s="243" t="str">
        <f t="shared" si="80"/>
        <v>03</v>
      </c>
      <c r="C411" s="69" t="str">
        <f t="shared" si="81"/>
        <v>03_UKxxxGx_106_13C6Glc_Liquid_Diet_mm/dd/yy_UKY_TWMF-plasma-0h</v>
      </c>
      <c r="D411" s="244"/>
      <c r="E411" s="244"/>
      <c r="F411" s="245">
        <f t="shared" si="82"/>
        <v>0</v>
      </c>
      <c r="G411" s="246"/>
      <c r="H411" s="230" t="s">
        <v>390</v>
      </c>
      <c r="J411" s="246"/>
      <c r="K411" s="230" t="s">
        <v>390</v>
      </c>
      <c r="M411" s="244"/>
      <c r="N411" s="230" t="s">
        <v>390</v>
      </c>
      <c r="P411" s="246"/>
      <c r="Q411" s="230" t="s">
        <v>390</v>
      </c>
      <c r="S411" s="246"/>
      <c r="T411" s="230" t="s">
        <v>390</v>
      </c>
      <c r="V411" s="205">
        <f t="shared" si="75"/>
        <v>0</v>
      </c>
      <c r="W411" s="247">
        <f t="shared" si="83"/>
        <v>0</v>
      </c>
      <c r="X411" s="247" t="e">
        <f t="shared" si="76"/>
        <v>#DIV/0!</v>
      </c>
      <c r="Y411" s="247" t="e">
        <f t="shared" si="77"/>
        <v>#DIV/0!</v>
      </c>
      <c r="Z411" s="247" t="e">
        <f t="shared" si="78"/>
        <v>#DIV/0!</v>
      </c>
    </row>
    <row r="412" spans="1:26" s="230" customFormat="1">
      <c r="A412" s="147" t="str">
        <f t="shared" si="79"/>
        <v/>
      </c>
      <c r="B412" s="243" t="str">
        <f t="shared" si="80"/>
        <v>04</v>
      </c>
      <c r="C412" s="69" t="str">
        <f t="shared" si="81"/>
        <v>04_UKxxxGx_106_13C6Glc_Liquid_Diet_mm/dd/yy_UKY_TWMF-plasma-0h</v>
      </c>
      <c r="D412" s="244"/>
      <c r="E412" s="244"/>
      <c r="F412" s="245">
        <f t="shared" si="82"/>
        <v>0</v>
      </c>
      <c r="G412" s="246"/>
      <c r="H412" s="230" t="s">
        <v>390</v>
      </c>
      <c r="J412" s="246"/>
      <c r="K412" s="230" t="s">
        <v>390</v>
      </c>
      <c r="M412" s="244"/>
      <c r="N412" s="230" t="s">
        <v>390</v>
      </c>
      <c r="P412" s="246"/>
      <c r="Q412" s="230" t="s">
        <v>390</v>
      </c>
      <c r="S412" s="246"/>
      <c r="T412" s="230" t="s">
        <v>390</v>
      </c>
      <c r="V412" s="205">
        <f t="shared" si="75"/>
        <v>0</v>
      </c>
      <c r="W412" s="247">
        <f t="shared" si="83"/>
        <v>0</v>
      </c>
      <c r="X412" s="247" t="e">
        <f t="shared" si="76"/>
        <v>#DIV/0!</v>
      </c>
      <c r="Y412" s="247" t="e">
        <f t="shared" si="77"/>
        <v>#DIV/0!</v>
      </c>
      <c r="Z412" s="247" t="e">
        <f t="shared" si="78"/>
        <v>#DIV/0!</v>
      </c>
    </row>
    <row r="413" spans="1:26" s="230" customFormat="1">
      <c r="A413" s="147" t="str">
        <f t="shared" si="79"/>
        <v/>
      </c>
      <c r="B413" s="243" t="str">
        <f t="shared" si="80"/>
        <v>05</v>
      </c>
      <c r="C413" s="69" t="str">
        <f t="shared" si="81"/>
        <v>05_UKxxxGx_106_13C6Glc_Liquid_Diet_mm/dd/yy_UKY_TWMF-plasma-0h</v>
      </c>
      <c r="D413" s="244"/>
      <c r="E413" s="244"/>
      <c r="F413" s="245">
        <f t="shared" si="82"/>
        <v>0</v>
      </c>
      <c r="G413" s="246"/>
      <c r="H413" s="230" t="s">
        <v>390</v>
      </c>
      <c r="J413" s="246"/>
      <c r="K413" s="230" t="s">
        <v>390</v>
      </c>
      <c r="M413" s="244"/>
      <c r="N413" s="230" t="s">
        <v>390</v>
      </c>
      <c r="P413" s="246"/>
      <c r="Q413" s="230" t="s">
        <v>390</v>
      </c>
      <c r="S413" s="246"/>
      <c r="T413" s="230" t="s">
        <v>390</v>
      </c>
      <c r="V413" s="205">
        <f t="shared" si="75"/>
        <v>0</v>
      </c>
      <c r="W413" s="247">
        <f t="shared" si="83"/>
        <v>0</v>
      </c>
      <c r="X413" s="247" t="e">
        <f t="shared" si="76"/>
        <v>#DIV/0!</v>
      </c>
      <c r="Y413" s="247" t="e">
        <f t="shared" si="77"/>
        <v>#DIV/0!</v>
      </c>
      <c r="Z413" s="247" t="e">
        <f t="shared" si="78"/>
        <v>#DIV/0!</v>
      </c>
    </row>
    <row r="414" spans="1:26" s="230" customFormat="1">
      <c r="A414" s="147" t="str">
        <f t="shared" si="79"/>
        <v/>
      </c>
      <c r="B414" s="243" t="str">
        <f t="shared" si="80"/>
        <v>06</v>
      </c>
      <c r="C414" s="69" t="str">
        <f t="shared" si="81"/>
        <v>06_UKxxxGx_106_13C6Glc_Liquid_Diet_mm/dd/yy_UKY_TWMF-plasma-0h</v>
      </c>
      <c r="D414" s="244"/>
      <c r="E414" s="244"/>
      <c r="F414" s="245">
        <f t="shared" si="82"/>
        <v>0</v>
      </c>
      <c r="G414" s="246"/>
      <c r="H414" s="230" t="s">
        <v>390</v>
      </c>
      <c r="J414" s="246"/>
      <c r="K414" s="230" t="s">
        <v>390</v>
      </c>
      <c r="M414" s="244"/>
      <c r="N414" s="230" t="s">
        <v>390</v>
      </c>
      <c r="P414" s="246"/>
      <c r="Q414" s="230" t="s">
        <v>390</v>
      </c>
      <c r="S414" s="246"/>
      <c r="T414" s="230" t="s">
        <v>390</v>
      </c>
      <c r="V414" s="205">
        <f t="shared" si="75"/>
        <v>0</v>
      </c>
      <c r="W414" s="247">
        <f t="shared" si="83"/>
        <v>0</v>
      </c>
      <c r="X414" s="247" t="e">
        <f t="shared" si="76"/>
        <v>#DIV/0!</v>
      </c>
      <c r="Y414" s="247" t="e">
        <f t="shared" si="77"/>
        <v>#DIV/0!</v>
      </c>
      <c r="Z414" s="247" t="e">
        <f t="shared" si="78"/>
        <v>#DIV/0!</v>
      </c>
    </row>
    <row r="415" spans="1:26" s="230" customFormat="1">
      <c r="A415" s="147" t="str">
        <f t="shared" si="79"/>
        <v/>
      </c>
      <c r="B415" s="243" t="str">
        <f t="shared" si="80"/>
        <v>07</v>
      </c>
      <c r="C415" s="69" t="str">
        <f t="shared" si="81"/>
        <v>07_UKxxxGx_106_13C6Glc_Liquid_Diet_mm/dd/yy_UKY_TWMF-plasma-0h</v>
      </c>
      <c r="D415" s="244"/>
      <c r="E415" s="244"/>
      <c r="F415" s="245">
        <f t="shared" si="82"/>
        <v>0</v>
      </c>
      <c r="G415" s="246"/>
      <c r="H415" s="230" t="s">
        <v>390</v>
      </c>
      <c r="J415" s="246"/>
      <c r="K415" s="230" t="s">
        <v>390</v>
      </c>
      <c r="M415" s="244"/>
      <c r="N415" s="230" t="s">
        <v>390</v>
      </c>
      <c r="P415" s="246"/>
      <c r="Q415" s="230" t="s">
        <v>390</v>
      </c>
      <c r="S415" s="246"/>
      <c r="T415" s="230" t="s">
        <v>390</v>
      </c>
      <c r="V415" s="205">
        <f t="shared" si="75"/>
        <v>0</v>
      </c>
      <c r="W415" s="247">
        <f t="shared" si="83"/>
        <v>0</v>
      </c>
      <c r="X415" s="247" t="e">
        <f t="shared" si="76"/>
        <v>#DIV/0!</v>
      </c>
      <c r="Y415" s="247" t="e">
        <f t="shared" si="77"/>
        <v>#DIV/0!</v>
      </c>
      <c r="Z415" s="247" t="e">
        <f t="shared" si="78"/>
        <v>#DIV/0!</v>
      </c>
    </row>
    <row r="416" spans="1:26" s="230" customFormat="1">
      <c r="A416" s="147" t="str">
        <f t="shared" si="79"/>
        <v/>
      </c>
      <c r="B416" s="243" t="str">
        <f t="shared" si="80"/>
        <v>08</v>
      </c>
      <c r="C416" s="69" t="str">
        <f t="shared" si="81"/>
        <v>08_UKxxxGx_106_13C6Glc_Liquid_Diet_mm/dd/yy_UKY_TWMF-plasma-0h</v>
      </c>
      <c r="D416" s="244"/>
      <c r="E416" s="244"/>
      <c r="F416" s="245">
        <f t="shared" si="82"/>
        <v>0</v>
      </c>
      <c r="G416" s="246"/>
      <c r="H416" s="230" t="s">
        <v>390</v>
      </c>
      <c r="J416" s="246"/>
      <c r="K416" s="230" t="s">
        <v>390</v>
      </c>
      <c r="M416" s="244"/>
      <c r="N416" s="230" t="s">
        <v>390</v>
      </c>
      <c r="P416" s="246"/>
      <c r="Q416" s="230" t="s">
        <v>390</v>
      </c>
      <c r="S416" s="246"/>
      <c r="T416" s="230" t="s">
        <v>390</v>
      </c>
      <c r="V416" s="205">
        <f t="shared" si="75"/>
        <v>0</v>
      </c>
      <c r="W416" s="247">
        <f t="shared" si="83"/>
        <v>0</v>
      </c>
      <c r="X416" s="247" t="e">
        <f t="shared" si="76"/>
        <v>#DIV/0!</v>
      </c>
      <c r="Y416" s="247" t="e">
        <f t="shared" si="77"/>
        <v>#DIV/0!</v>
      </c>
      <c r="Z416" s="247" t="e">
        <f t="shared" si="78"/>
        <v>#DIV/0!</v>
      </c>
    </row>
    <row r="417" spans="1:26" s="230" customFormat="1">
      <c r="A417" s="147" t="str">
        <f t="shared" si="79"/>
        <v/>
      </c>
      <c r="B417" s="243" t="str">
        <f t="shared" si="80"/>
        <v>09</v>
      </c>
      <c r="C417" s="69" t="str">
        <f t="shared" si="81"/>
        <v>09_UKxxxGx_106_13C6Glc_Liquid_Diet_mm/dd/yy_UKY_TWMF-plasma-0h</v>
      </c>
      <c r="D417" s="244"/>
      <c r="E417" s="244"/>
      <c r="F417" s="245">
        <f t="shared" si="82"/>
        <v>0</v>
      </c>
      <c r="G417" s="246"/>
      <c r="H417" s="230" t="s">
        <v>390</v>
      </c>
      <c r="J417" s="246"/>
      <c r="K417" s="230" t="s">
        <v>390</v>
      </c>
      <c r="M417" s="244"/>
      <c r="N417" s="230" t="s">
        <v>390</v>
      </c>
      <c r="P417" s="246"/>
      <c r="Q417" s="230" t="s">
        <v>390</v>
      </c>
      <c r="S417" s="246"/>
      <c r="T417" s="230" t="s">
        <v>390</v>
      </c>
      <c r="V417" s="205">
        <f t="shared" si="75"/>
        <v>0</v>
      </c>
      <c r="W417" s="247">
        <f t="shared" si="83"/>
        <v>0</v>
      </c>
      <c r="X417" s="247" t="e">
        <f t="shared" si="76"/>
        <v>#DIV/0!</v>
      </c>
      <c r="Y417" s="247" t="e">
        <f t="shared" si="77"/>
        <v>#DIV/0!</v>
      </c>
      <c r="Z417" s="247" t="e">
        <f t="shared" si="78"/>
        <v>#DIV/0!</v>
      </c>
    </row>
    <row r="418" spans="1:26" s="230" customFormat="1">
      <c r="A418" s="147" t="str">
        <f t="shared" si="79"/>
        <v/>
      </c>
      <c r="B418" s="243" t="str">
        <f t="shared" si="80"/>
        <v>10</v>
      </c>
      <c r="C418" s="69" t="str">
        <f t="shared" si="81"/>
        <v>10_UKxxxGx_106_13C6Glc_Liquid_Diet_mm/dd/yy_UKY_TWMF-plasma-0h</v>
      </c>
      <c r="D418" s="244"/>
      <c r="E418" s="244"/>
      <c r="F418" s="245">
        <f t="shared" si="82"/>
        <v>0</v>
      </c>
      <c r="G418" s="246"/>
      <c r="H418" s="230" t="s">
        <v>390</v>
      </c>
      <c r="J418" s="246"/>
      <c r="K418" s="230" t="s">
        <v>390</v>
      </c>
      <c r="M418" s="244"/>
      <c r="N418" s="230" t="s">
        <v>390</v>
      </c>
      <c r="P418" s="246"/>
      <c r="Q418" s="230" t="s">
        <v>390</v>
      </c>
      <c r="S418" s="246"/>
      <c r="T418" s="230" t="s">
        <v>390</v>
      </c>
      <c r="V418" s="205">
        <f t="shared" si="75"/>
        <v>0</v>
      </c>
      <c r="W418" s="247">
        <f t="shared" si="83"/>
        <v>0</v>
      </c>
      <c r="X418" s="247" t="e">
        <f t="shared" si="76"/>
        <v>#DIV/0!</v>
      </c>
      <c r="Y418" s="247" t="e">
        <f t="shared" si="77"/>
        <v>#DIV/0!</v>
      </c>
      <c r="Z418" s="247" t="e">
        <f t="shared" si="78"/>
        <v>#DIV/0!</v>
      </c>
    </row>
    <row r="419" spans="1:26" s="230" customFormat="1">
      <c r="A419" s="147" t="str">
        <f t="shared" si="79"/>
        <v/>
      </c>
      <c r="B419" s="243" t="str">
        <f t="shared" si="80"/>
        <v>11</v>
      </c>
      <c r="C419" s="69" t="str">
        <f t="shared" si="81"/>
        <v>11_UKxxxGx_106_13C6Glc_Liquid_Diet_mm/dd/yy_UKY_TWMF-plasma-0h</v>
      </c>
      <c r="D419" s="244"/>
      <c r="E419" s="244"/>
      <c r="F419" s="245">
        <f t="shared" si="82"/>
        <v>0</v>
      </c>
      <c r="G419" s="246"/>
      <c r="H419" s="230" t="s">
        <v>390</v>
      </c>
      <c r="J419" s="246"/>
      <c r="K419" s="230" t="s">
        <v>390</v>
      </c>
      <c r="M419" s="244"/>
      <c r="N419" s="230" t="s">
        <v>390</v>
      </c>
      <c r="P419" s="246"/>
      <c r="Q419" s="230" t="s">
        <v>390</v>
      </c>
      <c r="S419" s="246"/>
      <c r="T419" s="230" t="s">
        <v>390</v>
      </c>
      <c r="V419" s="205">
        <f t="shared" si="75"/>
        <v>0</v>
      </c>
      <c r="W419" s="247">
        <f t="shared" si="83"/>
        <v>0</v>
      </c>
      <c r="X419" s="247" t="e">
        <f t="shared" si="76"/>
        <v>#DIV/0!</v>
      </c>
      <c r="Y419" s="247" t="e">
        <f t="shared" si="77"/>
        <v>#DIV/0!</v>
      </c>
      <c r="Z419" s="247" t="e">
        <f t="shared" si="78"/>
        <v>#DIV/0!</v>
      </c>
    </row>
    <row r="420" spans="1:26" s="230" customFormat="1">
      <c r="A420" s="147" t="str">
        <f t="shared" si="79"/>
        <v/>
      </c>
      <c r="B420" s="243" t="str">
        <f t="shared" si="80"/>
        <v>12</v>
      </c>
      <c r="C420" s="69" t="str">
        <f t="shared" si="81"/>
        <v>12_UKxxxGx_106_13C6Glc_Liquid_Diet_mm/dd/yy_UKY_TWMF-plasma-0h</v>
      </c>
      <c r="D420" s="244"/>
      <c r="E420" s="244"/>
      <c r="F420" s="245">
        <f t="shared" si="82"/>
        <v>0</v>
      </c>
      <c r="G420" s="246"/>
      <c r="H420" s="230" t="s">
        <v>390</v>
      </c>
      <c r="J420" s="246"/>
      <c r="K420" s="230" t="s">
        <v>390</v>
      </c>
      <c r="M420" s="244"/>
      <c r="N420" s="230" t="s">
        <v>390</v>
      </c>
      <c r="P420" s="246"/>
      <c r="Q420" s="230" t="s">
        <v>390</v>
      </c>
      <c r="S420" s="246"/>
      <c r="T420" s="230" t="s">
        <v>390</v>
      </c>
      <c r="V420" s="205">
        <f t="shared" si="75"/>
        <v>0</v>
      </c>
      <c r="W420" s="247">
        <f t="shared" si="83"/>
        <v>0</v>
      </c>
      <c r="X420" s="247" t="e">
        <f t="shared" si="76"/>
        <v>#DIV/0!</v>
      </c>
      <c r="Y420" s="247" t="e">
        <f t="shared" si="77"/>
        <v>#DIV/0!</v>
      </c>
      <c r="Z420" s="247" t="e">
        <f t="shared" si="78"/>
        <v>#DIV/0!</v>
      </c>
    </row>
    <row r="421" spans="1:26" s="230" customFormat="1">
      <c r="A421" s="147" t="str">
        <f t="shared" si="79"/>
        <v/>
      </c>
      <c r="B421" s="243" t="str">
        <f t="shared" si="80"/>
        <v>13</v>
      </c>
      <c r="C421" s="69" t="str">
        <f t="shared" si="81"/>
        <v>13_UKxxxGx_107_13C6Glc_Liquid_Diet_mm/dd/yy_UKY_TWMF-plasma-0h</v>
      </c>
      <c r="D421" s="244"/>
      <c r="E421" s="244"/>
      <c r="F421" s="245">
        <f t="shared" si="82"/>
        <v>0</v>
      </c>
      <c r="G421" s="246"/>
      <c r="H421" s="230" t="s">
        <v>390</v>
      </c>
      <c r="J421" s="246"/>
      <c r="K421" s="230" t="s">
        <v>390</v>
      </c>
      <c r="M421" s="244"/>
      <c r="N421" s="230" t="s">
        <v>390</v>
      </c>
      <c r="P421" s="246"/>
      <c r="Q421" s="230" t="s">
        <v>390</v>
      </c>
      <c r="S421" s="246"/>
      <c r="T421" s="230" t="s">
        <v>390</v>
      </c>
      <c r="V421" s="205">
        <f t="shared" si="75"/>
        <v>0</v>
      </c>
      <c r="W421" s="247">
        <f t="shared" si="83"/>
        <v>0</v>
      </c>
      <c r="X421" s="247" t="e">
        <f t="shared" si="76"/>
        <v>#DIV/0!</v>
      </c>
      <c r="Y421" s="247" t="e">
        <f t="shared" si="77"/>
        <v>#DIV/0!</v>
      </c>
      <c r="Z421" s="247" t="e">
        <f t="shared" si="78"/>
        <v>#DIV/0!</v>
      </c>
    </row>
    <row r="422" spans="1:26" s="230" customFormat="1">
      <c r="A422" s="147" t="str">
        <f t="shared" si="79"/>
        <v/>
      </c>
      <c r="B422" s="243" t="str">
        <f t="shared" si="80"/>
        <v>14</v>
      </c>
      <c r="C422" s="69" t="str">
        <f t="shared" si="81"/>
        <v>14_UKxxxGx_107_13C6Glc_Liquid_Diet_mm/dd/yy_UKY_TWMF-plasma-0h</v>
      </c>
      <c r="D422" s="244"/>
      <c r="E422" s="244"/>
      <c r="F422" s="245">
        <f t="shared" si="82"/>
        <v>0</v>
      </c>
      <c r="G422" s="246"/>
      <c r="H422" s="230" t="s">
        <v>390</v>
      </c>
      <c r="J422" s="246"/>
      <c r="K422" s="230" t="s">
        <v>390</v>
      </c>
      <c r="M422" s="244"/>
      <c r="N422" s="230" t="s">
        <v>390</v>
      </c>
      <c r="P422" s="246"/>
      <c r="Q422" s="230" t="s">
        <v>390</v>
      </c>
      <c r="S422" s="246"/>
      <c r="T422" s="230" t="s">
        <v>390</v>
      </c>
      <c r="V422" s="205">
        <f t="shared" si="75"/>
        <v>0</v>
      </c>
      <c r="W422" s="247">
        <f t="shared" si="83"/>
        <v>0</v>
      </c>
      <c r="X422" s="247" t="e">
        <f t="shared" si="76"/>
        <v>#DIV/0!</v>
      </c>
      <c r="Y422" s="247" t="e">
        <f t="shared" si="77"/>
        <v>#DIV/0!</v>
      </c>
      <c r="Z422" s="247" t="e">
        <f t="shared" si="78"/>
        <v>#DIV/0!</v>
      </c>
    </row>
    <row r="423" spans="1:26" s="230" customFormat="1">
      <c r="A423" s="147" t="str">
        <f t="shared" si="79"/>
        <v/>
      </c>
      <c r="B423" s="243" t="str">
        <f t="shared" si="80"/>
        <v>15</v>
      </c>
      <c r="C423" s="69" t="str">
        <f t="shared" si="81"/>
        <v>15_UKxxxGx_107_13C6Glc_Liquid_Diet_mm/dd/yy_UKY_TWMF-plasma-0h</v>
      </c>
      <c r="D423" s="244"/>
      <c r="E423" s="244"/>
      <c r="F423" s="245">
        <f t="shared" si="82"/>
        <v>0</v>
      </c>
      <c r="G423" s="246"/>
      <c r="H423" s="230" t="s">
        <v>390</v>
      </c>
      <c r="J423" s="246"/>
      <c r="K423" s="230" t="s">
        <v>390</v>
      </c>
      <c r="M423" s="244"/>
      <c r="N423" s="230" t="s">
        <v>390</v>
      </c>
      <c r="P423" s="246"/>
      <c r="Q423" s="230" t="s">
        <v>390</v>
      </c>
      <c r="S423" s="246"/>
      <c r="T423" s="230" t="s">
        <v>390</v>
      </c>
      <c r="V423" s="205">
        <f t="shared" si="75"/>
        <v>0</v>
      </c>
      <c r="W423" s="247">
        <f t="shared" si="83"/>
        <v>0</v>
      </c>
      <c r="X423" s="247" t="e">
        <f t="shared" si="76"/>
        <v>#DIV/0!</v>
      </c>
      <c r="Y423" s="247" t="e">
        <f t="shared" si="77"/>
        <v>#DIV/0!</v>
      </c>
      <c r="Z423" s="247" t="e">
        <f t="shared" si="78"/>
        <v>#DIV/0!</v>
      </c>
    </row>
    <row r="424" spans="1:26" s="230" customFormat="1">
      <c r="A424" s="147" t="str">
        <f t="shared" si="79"/>
        <v/>
      </c>
      <c r="B424" s="243" t="str">
        <f t="shared" si="80"/>
        <v>16</v>
      </c>
      <c r="C424" s="69" t="str">
        <f t="shared" si="81"/>
        <v>16_UKxxxGx_107_13C6Glc_Liquid_Diet_mm/dd/yy_UKY_TWMF-plasma-0h</v>
      </c>
      <c r="D424" s="244"/>
      <c r="E424" s="244"/>
      <c r="F424" s="245">
        <f t="shared" si="82"/>
        <v>0</v>
      </c>
      <c r="G424" s="246"/>
      <c r="H424" s="230" t="s">
        <v>390</v>
      </c>
      <c r="J424" s="246"/>
      <c r="K424" s="230" t="s">
        <v>390</v>
      </c>
      <c r="M424" s="244"/>
      <c r="N424" s="230" t="s">
        <v>390</v>
      </c>
      <c r="P424" s="246"/>
      <c r="Q424" s="230" t="s">
        <v>390</v>
      </c>
      <c r="S424" s="246"/>
      <c r="T424" s="230" t="s">
        <v>390</v>
      </c>
      <c r="V424" s="205">
        <f t="shared" si="75"/>
        <v>0</v>
      </c>
      <c r="W424" s="247">
        <f t="shared" si="83"/>
        <v>0</v>
      </c>
      <c r="X424" s="247" t="e">
        <f t="shared" si="76"/>
        <v>#DIV/0!</v>
      </c>
      <c r="Y424" s="247" t="e">
        <f t="shared" si="77"/>
        <v>#DIV/0!</v>
      </c>
      <c r="Z424" s="247" t="e">
        <f t="shared" si="78"/>
        <v>#DIV/0!</v>
      </c>
    </row>
    <row r="425" spans="1:26" s="230" customFormat="1">
      <c r="A425" s="147" t="str">
        <f t="shared" si="79"/>
        <v/>
      </c>
      <c r="B425" s="243" t="str">
        <f t="shared" si="80"/>
        <v>17</v>
      </c>
      <c r="C425" s="69" t="str">
        <f t="shared" si="81"/>
        <v>17_UKxxxGx_107_13C6Glc_Liquid_Diet_mm/dd/yy_UKY_TWMF-plasma-0h</v>
      </c>
      <c r="D425" s="244"/>
      <c r="E425" s="244"/>
      <c r="F425" s="245">
        <f t="shared" si="82"/>
        <v>0</v>
      </c>
      <c r="G425" s="246"/>
      <c r="H425" s="230" t="s">
        <v>390</v>
      </c>
      <c r="J425" s="246"/>
      <c r="K425" s="230" t="s">
        <v>390</v>
      </c>
      <c r="M425" s="244"/>
      <c r="N425" s="230" t="s">
        <v>390</v>
      </c>
      <c r="P425" s="246"/>
      <c r="Q425" s="230" t="s">
        <v>390</v>
      </c>
      <c r="S425" s="246"/>
      <c r="T425" s="230" t="s">
        <v>390</v>
      </c>
      <c r="V425" s="205">
        <f t="shared" si="75"/>
        <v>0</v>
      </c>
      <c r="W425" s="247">
        <f t="shared" si="83"/>
        <v>0</v>
      </c>
      <c r="X425" s="247" t="e">
        <f t="shared" si="76"/>
        <v>#DIV/0!</v>
      </c>
      <c r="Y425" s="247" t="e">
        <f t="shared" si="77"/>
        <v>#DIV/0!</v>
      </c>
      <c r="Z425" s="247" t="e">
        <f t="shared" si="78"/>
        <v>#DIV/0!</v>
      </c>
    </row>
    <row r="426" spans="1:26" s="230" customFormat="1">
      <c r="A426" s="147" t="str">
        <f t="shared" si="79"/>
        <v/>
      </c>
      <c r="B426" s="243" t="str">
        <f t="shared" si="80"/>
        <v>18</v>
      </c>
      <c r="C426" s="69" t="str">
        <f t="shared" si="81"/>
        <v>18_UKxxxGx_107_13C6Glc_Liquid_Diet_mm/dd/yy_UKY_TWMF-plasma-0h</v>
      </c>
      <c r="D426" s="244"/>
      <c r="E426" s="244"/>
      <c r="F426" s="245">
        <f t="shared" si="82"/>
        <v>0</v>
      </c>
      <c r="G426" s="246"/>
      <c r="H426" s="230" t="s">
        <v>390</v>
      </c>
      <c r="J426" s="246"/>
      <c r="K426" s="230" t="s">
        <v>390</v>
      </c>
      <c r="M426" s="244"/>
      <c r="N426" s="230" t="s">
        <v>390</v>
      </c>
      <c r="P426" s="246"/>
      <c r="Q426" s="230" t="s">
        <v>390</v>
      </c>
      <c r="S426" s="246"/>
      <c r="T426" s="230" t="s">
        <v>390</v>
      </c>
      <c r="V426" s="205">
        <f t="shared" si="75"/>
        <v>0</v>
      </c>
      <c r="W426" s="247">
        <f t="shared" si="83"/>
        <v>0</v>
      </c>
      <c r="X426" s="247" t="e">
        <f t="shared" si="76"/>
        <v>#DIV/0!</v>
      </c>
      <c r="Y426" s="247" t="e">
        <f t="shared" si="77"/>
        <v>#DIV/0!</v>
      </c>
      <c r="Z426" s="247" t="e">
        <f t="shared" si="78"/>
        <v>#DIV/0!</v>
      </c>
    </row>
    <row r="427" spans="1:26" s="230" customFormat="1">
      <c r="A427" s="147" t="str">
        <f t="shared" si="79"/>
        <v/>
      </c>
      <c r="B427" s="243" t="str">
        <f t="shared" si="80"/>
        <v>19</v>
      </c>
      <c r="C427" s="69" t="str">
        <f t="shared" si="81"/>
        <v>19_UKxxxGx_107_13C6Glc_Liquid_Diet_mm/dd/yy_UKY_TWMF-plasma-0h</v>
      </c>
      <c r="D427" s="244"/>
      <c r="E427" s="244"/>
      <c r="F427" s="245">
        <f t="shared" si="82"/>
        <v>0</v>
      </c>
      <c r="G427" s="246"/>
      <c r="H427" s="230" t="s">
        <v>390</v>
      </c>
      <c r="J427" s="246"/>
      <c r="K427" s="230" t="s">
        <v>390</v>
      </c>
      <c r="M427" s="244"/>
      <c r="N427" s="230" t="s">
        <v>390</v>
      </c>
      <c r="P427" s="246"/>
      <c r="Q427" s="230" t="s">
        <v>390</v>
      </c>
      <c r="S427" s="246"/>
      <c r="T427" s="230" t="s">
        <v>390</v>
      </c>
      <c r="V427" s="205">
        <f t="shared" si="75"/>
        <v>0</v>
      </c>
      <c r="W427" s="247">
        <f t="shared" si="83"/>
        <v>0</v>
      </c>
      <c r="X427" s="247" t="e">
        <f t="shared" si="76"/>
        <v>#DIV/0!</v>
      </c>
      <c r="Y427" s="247" t="e">
        <f t="shared" si="77"/>
        <v>#DIV/0!</v>
      </c>
      <c r="Z427" s="247" t="e">
        <f t="shared" si="78"/>
        <v>#DIV/0!</v>
      </c>
    </row>
    <row r="428" spans="1:26" s="230" customFormat="1">
      <c r="A428" s="147" t="str">
        <f t="shared" si="79"/>
        <v/>
      </c>
      <c r="B428" s="243" t="str">
        <f t="shared" si="80"/>
        <v>20</v>
      </c>
      <c r="C428" s="69" t="str">
        <f t="shared" si="81"/>
        <v>20_UKxxxGx_107_13C6Glc_Liquid_Diet_mm/dd/yy_UKY_TWMF-plasma-0h</v>
      </c>
      <c r="D428" s="244"/>
      <c r="E428" s="244"/>
      <c r="F428" s="245">
        <f t="shared" si="82"/>
        <v>0</v>
      </c>
      <c r="G428" s="246"/>
      <c r="H428" s="230" t="s">
        <v>390</v>
      </c>
      <c r="J428" s="246"/>
      <c r="K428" s="230" t="s">
        <v>390</v>
      </c>
      <c r="M428" s="244"/>
      <c r="N428" s="230" t="s">
        <v>390</v>
      </c>
      <c r="P428" s="246"/>
      <c r="Q428" s="230" t="s">
        <v>390</v>
      </c>
      <c r="S428" s="246"/>
      <c r="T428" s="230" t="s">
        <v>390</v>
      </c>
      <c r="V428" s="205">
        <f t="shared" si="75"/>
        <v>0</v>
      </c>
      <c r="W428" s="247">
        <f t="shared" si="83"/>
        <v>0</v>
      </c>
      <c r="X428" s="247" t="e">
        <f t="shared" si="76"/>
        <v>#DIV/0!</v>
      </c>
      <c r="Y428" s="247" t="e">
        <f t="shared" si="77"/>
        <v>#DIV/0!</v>
      </c>
      <c r="Z428" s="247" t="e">
        <f t="shared" si="78"/>
        <v>#DIV/0!</v>
      </c>
    </row>
    <row r="429" spans="1:26" s="230" customFormat="1">
      <c r="A429" s="147" t="str">
        <f t="shared" si="79"/>
        <v/>
      </c>
      <c r="B429" s="243" t="str">
        <f t="shared" si="80"/>
        <v>21</v>
      </c>
      <c r="C429" s="69" t="str">
        <f t="shared" si="81"/>
        <v>21_UKxxxGx_107_13C6Glc_Liquid_Diet_mm/dd/yy_UKY_TWMF-plasma-0h</v>
      </c>
      <c r="D429" s="244"/>
      <c r="E429" s="244"/>
      <c r="F429" s="245">
        <f t="shared" si="82"/>
        <v>0</v>
      </c>
      <c r="G429" s="246"/>
      <c r="H429" s="230" t="s">
        <v>390</v>
      </c>
      <c r="J429" s="246"/>
      <c r="K429" s="230" t="s">
        <v>390</v>
      </c>
      <c r="M429" s="244"/>
      <c r="N429" s="230" t="s">
        <v>390</v>
      </c>
      <c r="P429" s="246"/>
      <c r="Q429" s="230" t="s">
        <v>390</v>
      </c>
      <c r="S429" s="246"/>
      <c r="T429" s="230" t="s">
        <v>390</v>
      </c>
      <c r="V429" s="205">
        <f t="shared" si="75"/>
        <v>0</v>
      </c>
      <c r="W429" s="247">
        <f t="shared" si="83"/>
        <v>0</v>
      </c>
      <c r="X429" s="247" t="e">
        <f t="shared" si="76"/>
        <v>#DIV/0!</v>
      </c>
      <c r="Y429" s="247" t="e">
        <f t="shared" si="77"/>
        <v>#DIV/0!</v>
      </c>
      <c r="Z429" s="247" t="e">
        <f t="shared" si="78"/>
        <v>#DIV/0!</v>
      </c>
    </row>
    <row r="430" spans="1:26" s="230" customFormat="1">
      <c r="A430" s="147" t="str">
        <f t="shared" si="79"/>
        <v/>
      </c>
      <c r="B430" s="243" t="str">
        <f t="shared" si="80"/>
        <v>22</v>
      </c>
      <c r="C430" s="69" t="str">
        <f t="shared" si="81"/>
        <v>22_UKxxxGx_107_13C6Glc_Liquid_Diet_mm/dd/yy_UKY_TWMF-plasma-0h</v>
      </c>
      <c r="D430" s="244"/>
      <c r="E430" s="244"/>
      <c r="F430" s="245">
        <f t="shared" si="82"/>
        <v>0</v>
      </c>
      <c r="G430" s="246"/>
      <c r="H430" s="230" t="s">
        <v>390</v>
      </c>
      <c r="J430" s="246"/>
      <c r="K430" s="230" t="s">
        <v>390</v>
      </c>
      <c r="M430" s="244"/>
      <c r="N430" s="230" t="s">
        <v>390</v>
      </c>
      <c r="P430" s="246"/>
      <c r="Q430" s="230" t="s">
        <v>390</v>
      </c>
      <c r="S430" s="246"/>
      <c r="T430" s="230" t="s">
        <v>390</v>
      </c>
      <c r="V430" s="205">
        <f t="shared" si="75"/>
        <v>0</v>
      </c>
      <c r="W430" s="247">
        <f t="shared" si="83"/>
        <v>0</v>
      </c>
      <c r="X430" s="247" t="e">
        <f t="shared" si="76"/>
        <v>#DIV/0!</v>
      </c>
      <c r="Y430" s="247" t="e">
        <f t="shared" si="77"/>
        <v>#DIV/0!</v>
      </c>
      <c r="Z430" s="247" t="e">
        <f t="shared" si="78"/>
        <v>#DIV/0!</v>
      </c>
    </row>
    <row r="431" spans="1:26" s="230" customFormat="1">
      <c r="A431" s="147" t="str">
        <f t="shared" si="79"/>
        <v/>
      </c>
      <c r="B431" s="243" t="str">
        <f t="shared" si="80"/>
        <v>23</v>
      </c>
      <c r="C431" s="69" t="str">
        <f t="shared" si="81"/>
        <v>23_UKxxxGx_107_13C6Glc_Liquid_Diet_mm/dd/yy_UKY_TWMF-plasma-0h</v>
      </c>
      <c r="D431" s="244"/>
      <c r="E431" s="244"/>
      <c r="F431" s="245">
        <f t="shared" si="82"/>
        <v>0</v>
      </c>
      <c r="G431" s="246"/>
      <c r="H431" s="230" t="s">
        <v>390</v>
      </c>
      <c r="J431" s="246"/>
      <c r="K431" s="230" t="s">
        <v>390</v>
      </c>
      <c r="M431" s="244"/>
      <c r="N431" s="230" t="s">
        <v>390</v>
      </c>
      <c r="P431" s="246"/>
      <c r="Q431" s="230" t="s">
        <v>390</v>
      </c>
      <c r="S431" s="246"/>
      <c r="T431" s="230" t="s">
        <v>390</v>
      </c>
      <c r="V431" s="205">
        <f t="shared" si="75"/>
        <v>0</v>
      </c>
      <c r="W431" s="247">
        <f t="shared" si="83"/>
        <v>0</v>
      </c>
      <c r="X431" s="247" t="e">
        <f t="shared" si="76"/>
        <v>#DIV/0!</v>
      </c>
      <c r="Y431" s="247" t="e">
        <f t="shared" si="77"/>
        <v>#DIV/0!</v>
      </c>
      <c r="Z431" s="247" t="e">
        <f t="shared" si="78"/>
        <v>#DIV/0!</v>
      </c>
    </row>
    <row r="432" spans="1:26" s="230" customFormat="1">
      <c r="A432" s="147" t="str">
        <f t="shared" si="79"/>
        <v/>
      </c>
      <c r="B432" s="243" t="str">
        <f t="shared" si="80"/>
        <v>24</v>
      </c>
      <c r="C432" s="69" t="str">
        <f t="shared" si="81"/>
        <v>24_UKxxxGx_107_13C6Glc_Liquid_Diet_mm/dd/yy_UKY_TWMF-plasma-0h</v>
      </c>
      <c r="D432" s="244"/>
      <c r="E432" s="244"/>
      <c r="F432" s="245">
        <f t="shared" si="82"/>
        <v>0</v>
      </c>
      <c r="G432" s="246"/>
      <c r="H432" s="230" t="s">
        <v>390</v>
      </c>
      <c r="J432" s="246"/>
      <c r="K432" s="230" t="s">
        <v>390</v>
      </c>
      <c r="M432" s="244"/>
      <c r="N432" s="230" t="s">
        <v>390</v>
      </c>
      <c r="P432" s="246"/>
      <c r="Q432" s="230" t="s">
        <v>390</v>
      </c>
      <c r="S432" s="246"/>
      <c r="T432" s="230" t="s">
        <v>390</v>
      </c>
      <c r="V432" s="205">
        <f t="shared" si="75"/>
        <v>0</v>
      </c>
      <c r="W432" s="247">
        <f t="shared" si="83"/>
        <v>0</v>
      </c>
      <c r="X432" s="247" t="e">
        <f t="shared" si="76"/>
        <v>#DIV/0!</v>
      </c>
      <c r="Y432" s="247" t="e">
        <f t="shared" si="77"/>
        <v>#DIV/0!</v>
      </c>
      <c r="Z432" s="247" t="e">
        <f t="shared" si="78"/>
        <v>#DIV/0!</v>
      </c>
    </row>
    <row r="433" spans="1:26" s="230" customFormat="1">
      <c r="A433" s="147" t="str">
        <f t="shared" si="79"/>
        <v>#ignore</v>
      </c>
      <c r="B433" s="243" t="str">
        <f t="shared" si="80"/>
        <v>25</v>
      </c>
      <c r="C433" s="69" t="str">
        <f t="shared" si="81"/>
        <v>25_UKxxxGx__mm/dd/yy_UKY_TWMF-plasma-0h</v>
      </c>
      <c r="D433" s="244"/>
      <c r="E433" s="244"/>
      <c r="F433" s="245">
        <f t="shared" si="82"/>
        <v>0</v>
      </c>
      <c r="G433" s="246"/>
      <c r="H433" s="230" t="s">
        <v>390</v>
      </c>
      <c r="J433" s="246"/>
      <c r="K433" s="230" t="s">
        <v>390</v>
      </c>
      <c r="M433" s="244"/>
      <c r="N433" s="230" t="s">
        <v>390</v>
      </c>
      <c r="P433" s="246"/>
      <c r="Q433" s="230" t="s">
        <v>390</v>
      </c>
      <c r="S433" s="246"/>
      <c r="T433" s="230" t="s">
        <v>390</v>
      </c>
      <c r="V433" s="205">
        <f t="shared" si="75"/>
        <v>0</v>
      </c>
      <c r="W433" s="247">
        <f t="shared" si="83"/>
        <v>0</v>
      </c>
      <c r="X433" s="247" t="e">
        <f t="shared" si="76"/>
        <v>#DIV/0!</v>
      </c>
      <c r="Y433" s="247" t="e">
        <f t="shared" si="77"/>
        <v>#DIV/0!</v>
      </c>
      <c r="Z433" s="247" t="e">
        <f t="shared" si="78"/>
        <v>#DIV/0!</v>
      </c>
    </row>
    <row r="434" spans="1:26" s="230" customFormat="1">
      <c r="A434" s="147" t="str">
        <f t="shared" si="79"/>
        <v>#ignore</v>
      </c>
      <c r="B434" s="243" t="str">
        <f t="shared" si="80"/>
        <v>26</v>
      </c>
      <c r="C434" s="69" t="str">
        <f t="shared" si="81"/>
        <v>26_UKxxxGx__mm/dd/yy_UKY_TWMF-plasma-0h</v>
      </c>
      <c r="D434" s="244"/>
      <c r="E434" s="244"/>
      <c r="F434" s="245">
        <f t="shared" si="82"/>
        <v>0</v>
      </c>
      <c r="G434" s="246"/>
      <c r="H434" s="230" t="s">
        <v>390</v>
      </c>
      <c r="J434" s="246"/>
      <c r="K434" s="230" t="s">
        <v>390</v>
      </c>
      <c r="M434" s="244"/>
      <c r="N434" s="230" t="s">
        <v>390</v>
      </c>
      <c r="P434" s="246"/>
      <c r="Q434" s="230" t="s">
        <v>390</v>
      </c>
      <c r="S434" s="246"/>
      <c r="T434" s="230" t="s">
        <v>390</v>
      </c>
      <c r="V434" s="205">
        <f t="shared" si="75"/>
        <v>0</v>
      </c>
      <c r="W434" s="247">
        <f t="shared" si="83"/>
        <v>0</v>
      </c>
      <c r="X434" s="247" t="e">
        <f t="shared" si="76"/>
        <v>#DIV/0!</v>
      </c>
      <c r="Y434" s="247" t="e">
        <f t="shared" si="77"/>
        <v>#DIV/0!</v>
      </c>
      <c r="Z434" s="247" t="e">
        <f t="shared" si="78"/>
        <v>#DIV/0!</v>
      </c>
    </row>
    <row r="435" spans="1:26" s="230" customFormat="1">
      <c r="A435" s="147" t="str">
        <f t="shared" si="79"/>
        <v>#ignore</v>
      </c>
      <c r="B435" s="243" t="str">
        <f t="shared" si="80"/>
        <v>27</v>
      </c>
      <c r="C435" s="69" t="str">
        <f t="shared" si="81"/>
        <v>27_UKxxxGx__mm/dd/yy_UKY_TWMF-plasma-0h</v>
      </c>
      <c r="D435" s="244"/>
      <c r="E435" s="244"/>
      <c r="F435" s="245">
        <f t="shared" si="82"/>
        <v>0</v>
      </c>
      <c r="G435" s="246"/>
      <c r="H435" s="230" t="s">
        <v>390</v>
      </c>
      <c r="J435" s="246"/>
      <c r="K435" s="230" t="s">
        <v>390</v>
      </c>
      <c r="M435" s="244"/>
      <c r="N435" s="230" t="s">
        <v>390</v>
      </c>
      <c r="P435" s="246"/>
      <c r="Q435" s="230" t="s">
        <v>390</v>
      </c>
      <c r="S435" s="246"/>
      <c r="T435" s="230" t="s">
        <v>390</v>
      </c>
      <c r="V435" s="205">
        <f t="shared" si="75"/>
        <v>0</v>
      </c>
      <c r="W435" s="247">
        <f t="shared" si="83"/>
        <v>0</v>
      </c>
      <c r="X435" s="247" t="e">
        <f t="shared" si="76"/>
        <v>#DIV/0!</v>
      </c>
      <c r="Y435" s="247" t="e">
        <f t="shared" si="77"/>
        <v>#DIV/0!</v>
      </c>
      <c r="Z435" s="247" t="e">
        <f t="shared" si="78"/>
        <v>#DIV/0!</v>
      </c>
    </row>
    <row r="436" spans="1:26" s="230" customFormat="1">
      <c r="A436" s="147" t="str">
        <f t="shared" si="79"/>
        <v>#ignore</v>
      </c>
      <c r="B436" s="243" t="str">
        <f t="shared" si="80"/>
        <v>28</v>
      </c>
      <c r="C436" s="69" t="str">
        <f t="shared" si="81"/>
        <v>28_UKxxxGx__mm/dd/yy_UKY_TWMF-plasma-0h</v>
      </c>
      <c r="D436" s="244"/>
      <c r="E436" s="244"/>
      <c r="F436" s="245">
        <f t="shared" si="82"/>
        <v>0</v>
      </c>
      <c r="G436" s="246"/>
      <c r="H436" s="230" t="s">
        <v>390</v>
      </c>
      <c r="J436" s="246"/>
      <c r="K436" s="230" t="s">
        <v>390</v>
      </c>
      <c r="M436" s="244"/>
      <c r="N436" s="230" t="s">
        <v>390</v>
      </c>
      <c r="P436" s="246"/>
      <c r="Q436" s="230" t="s">
        <v>390</v>
      </c>
      <c r="S436" s="246"/>
      <c r="T436" s="230" t="s">
        <v>390</v>
      </c>
      <c r="V436" s="205">
        <f t="shared" si="75"/>
        <v>0</v>
      </c>
      <c r="W436" s="247">
        <f t="shared" si="83"/>
        <v>0</v>
      </c>
      <c r="X436" s="247" t="e">
        <f t="shared" si="76"/>
        <v>#DIV/0!</v>
      </c>
      <c r="Y436" s="247" t="e">
        <f t="shared" si="77"/>
        <v>#DIV/0!</v>
      </c>
      <c r="Z436" s="247" t="e">
        <f t="shared" si="78"/>
        <v>#DIV/0!</v>
      </c>
    </row>
    <row r="437" spans="1:26" s="230" customFormat="1">
      <c r="A437" s="147" t="str">
        <f t="shared" si="79"/>
        <v>#ignore</v>
      </c>
      <c r="B437" s="243" t="str">
        <f t="shared" si="80"/>
        <v>29</v>
      </c>
      <c r="C437" s="69" t="str">
        <f t="shared" si="81"/>
        <v>29_UKxxxGx__mm/dd/yy_UKY_TWMF-plasma-0h</v>
      </c>
      <c r="D437" s="244"/>
      <c r="E437" s="244"/>
      <c r="F437" s="245">
        <f t="shared" si="82"/>
        <v>0</v>
      </c>
      <c r="G437" s="246"/>
      <c r="H437" s="230" t="s">
        <v>390</v>
      </c>
      <c r="J437" s="246"/>
      <c r="K437" s="230" t="s">
        <v>390</v>
      </c>
      <c r="M437" s="244"/>
      <c r="N437" s="230" t="s">
        <v>390</v>
      </c>
      <c r="P437" s="246"/>
      <c r="Q437" s="230" t="s">
        <v>390</v>
      </c>
      <c r="S437" s="246"/>
      <c r="T437" s="230" t="s">
        <v>390</v>
      </c>
      <c r="V437" s="205">
        <f t="shared" si="75"/>
        <v>0</v>
      </c>
      <c r="W437" s="247">
        <f t="shared" si="83"/>
        <v>0</v>
      </c>
      <c r="X437" s="247" t="e">
        <f t="shared" si="76"/>
        <v>#DIV/0!</v>
      </c>
      <c r="Y437" s="247" t="e">
        <f t="shared" si="77"/>
        <v>#DIV/0!</v>
      </c>
      <c r="Z437" s="247" t="e">
        <f t="shared" si="78"/>
        <v>#DIV/0!</v>
      </c>
    </row>
    <row r="438" spans="1:26" s="230" customFormat="1">
      <c r="A438" s="147" t="str">
        <f t="shared" si="79"/>
        <v>#ignore</v>
      </c>
      <c r="B438" s="243" t="str">
        <f t="shared" si="80"/>
        <v>30</v>
      </c>
      <c r="C438" s="69" t="str">
        <f t="shared" si="81"/>
        <v>30_UKxxxGx__mm/dd/yy_UKY_TWMF-plasma-0h</v>
      </c>
      <c r="D438" s="244"/>
      <c r="E438" s="244"/>
      <c r="F438" s="245">
        <f t="shared" si="82"/>
        <v>0</v>
      </c>
      <c r="G438" s="246"/>
      <c r="H438" s="230" t="s">
        <v>390</v>
      </c>
      <c r="J438" s="246"/>
      <c r="K438" s="230" t="s">
        <v>390</v>
      </c>
      <c r="M438" s="244"/>
      <c r="N438" s="230" t="s">
        <v>390</v>
      </c>
      <c r="P438" s="246"/>
      <c r="Q438" s="230" t="s">
        <v>390</v>
      </c>
      <c r="S438" s="246"/>
      <c r="T438" s="230" t="s">
        <v>390</v>
      </c>
      <c r="V438" s="205">
        <f t="shared" si="75"/>
        <v>0</v>
      </c>
      <c r="W438" s="247">
        <f t="shared" si="83"/>
        <v>0</v>
      </c>
      <c r="X438" s="247" t="e">
        <f t="shared" si="76"/>
        <v>#DIV/0!</v>
      </c>
      <c r="Y438" s="247" t="e">
        <f t="shared" si="77"/>
        <v>#DIV/0!</v>
      </c>
      <c r="Z438" s="247" t="e">
        <f t="shared" si="78"/>
        <v>#DIV/0!</v>
      </c>
    </row>
    <row r="439" spans="1:26" s="230" customFormat="1">
      <c r="A439" s="147" t="str">
        <f t="shared" si="79"/>
        <v>#ignore</v>
      </c>
      <c r="B439" s="243" t="str">
        <f t="shared" si="80"/>
        <v>31</v>
      </c>
      <c r="C439" s="69" t="str">
        <f t="shared" si="81"/>
        <v>31_UKxxxGx__mm/dd/yy_UKY_TWMF-plasma-0h</v>
      </c>
      <c r="D439" s="244"/>
      <c r="E439" s="244"/>
      <c r="F439" s="245">
        <f t="shared" si="82"/>
        <v>0</v>
      </c>
      <c r="G439" s="246"/>
      <c r="H439" s="230" t="s">
        <v>390</v>
      </c>
      <c r="J439" s="246"/>
      <c r="K439" s="230" t="s">
        <v>390</v>
      </c>
      <c r="M439" s="244"/>
      <c r="N439" s="230" t="s">
        <v>390</v>
      </c>
      <c r="P439" s="246"/>
      <c r="Q439" s="230" t="s">
        <v>390</v>
      </c>
      <c r="S439" s="246"/>
      <c r="T439" s="230" t="s">
        <v>390</v>
      </c>
      <c r="V439" s="205">
        <f t="shared" si="75"/>
        <v>0</v>
      </c>
      <c r="W439" s="247">
        <f t="shared" si="83"/>
        <v>0</v>
      </c>
      <c r="X439" s="247" t="e">
        <f t="shared" si="76"/>
        <v>#DIV/0!</v>
      </c>
      <c r="Y439" s="247" t="e">
        <f t="shared" si="77"/>
        <v>#DIV/0!</v>
      </c>
      <c r="Z439" s="247" t="e">
        <f t="shared" si="78"/>
        <v>#DIV/0!</v>
      </c>
    </row>
    <row r="440" spans="1:26" s="230" customFormat="1">
      <c r="A440" s="147" t="str">
        <f t="shared" si="79"/>
        <v>#ignore</v>
      </c>
      <c r="B440" s="243" t="str">
        <f t="shared" si="80"/>
        <v>32</v>
      </c>
      <c r="C440" s="69" t="str">
        <f t="shared" si="81"/>
        <v>32_UKxxxGx__mm/dd/yy_UKY_TWMF-plasma-0h</v>
      </c>
      <c r="D440" s="244"/>
      <c r="E440" s="244"/>
      <c r="F440" s="245">
        <f t="shared" si="82"/>
        <v>0</v>
      </c>
      <c r="G440" s="246"/>
      <c r="H440" s="230" t="s">
        <v>390</v>
      </c>
      <c r="J440" s="246"/>
      <c r="K440" s="230" t="s">
        <v>390</v>
      </c>
      <c r="M440" s="244"/>
      <c r="N440" s="230" t="s">
        <v>390</v>
      </c>
      <c r="P440" s="246"/>
      <c r="Q440" s="230" t="s">
        <v>390</v>
      </c>
      <c r="S440" s="246"/>
      <c r="T440" s="230" t="s">
        <v>390</v>
      </c>
      <c r="V440" s="205">
        <f t="shared" si="75"/>
        <v>0</v>
      </c>
      <c r="W440" s="247">
        <f t="shared" si="83"/>
        <v>0</v>
      </c>
      <c r="X440" s="247" t="e">
        <f t="shared" si="76"/>
        <v>#DIV/0!</v>
      </c>
      <c r="Y440" s="247" t="e">
        <f t="shared" si="77"/>
        <v>#DIV/0!</v>
      </c>
      <c r="Z440" s="247" t="e">
        <f t="shared" si="78"/>
        <v>#DIV/0!</v>
      </c>
    </row>
    <row r="441" spans="1:26" s="230" customFormat="1">
      <c r="A441" s="147" t="str">
        <f t="shared" si="79"/>
        <v>#ignore</v>
      </c>
      <c r="B441" s="243" t="str">
        <f t="shared" si="80"/>
        <v>33</v>
      </c>
      <c r="C441" s="69" t="str">
        <f t="shared" si="81"/>
        <v>33_UKxxxGx__mm/dd/yy_UKY_TWMF-plasma-0h</v>
      </c>
      <c r="D441" s="244"/>
      <c r="E441" s="244"/>
      <c r="F441" s="245">
        <f t="shared" si="82"/>
        <v>0</v>
      </c>
      <c r="G441" s="246"/>
      <c r="H441" s="230" t="s">
        <v>390</v>
      </c>
      <c r="J441" s="246"/>
      <c r="K441" s="230" t="s">
        <v>390</v>
      </c>
      <c r="M441" s="244"/>
      <c r="N441" s="230" t="s">
        <v>390</v>
      </c>
      <c r="P441" s="246"/>
      <c r="Q441" s="230" t="s">
        <v>390</v>
      </c>
      <c r="S441" s="246"/>
      <c r="T441" s="230" t="s">
        <v>390</v>
      </c>
      <c r="V441" s="205">
        <f t="shared" si="75"/>
        <v>0</v>
      </c>
      <c r="W441" s="247">
        <f t="shared" si="83"/>
        <v>0</v>
      </c>
      <c r="X441" s="247" t="e">
        <f t="shared" si="76"/>
        <v>#DIV/0!</v>
      </c>
      <c r="Y441" s="247" t="e">
        <f t="shared" si="77"/>
        <v>#DIV/0!</v>
      </c>
      <c r="Z441" s="247" t="e">
        <f t="shared" si="78"/>
        <v>#DIV/0!</v>
      </c>
    </row>
    <row r="442" spans="1:26" s="230" customFormat="1">
      <c r="A442" s="147" t="str">
        <f t="shared" si="79"/>
        <v>#ignore</v>
      </c>
      <c r="B442" s="243" t="str">
        <f t="shared" si="80"/>
        <v>34</v>
      </c>
      <c r="C442" s="69" t="str">
        <f t="shared" si="81"/>
        <v>34_UKxxxGx__mm/dd/yy_UKY_TWMF-plasma-0h</v>
      </c>
      <c r="D442" s="244"/>
      <c r="E442" s="244"/>
      <c r="F442" s="245">
        <f t="shared" si="82"/>
        <v>0</v>
      </c>
      <c r="G442" s="246"/>
      <c r="H442" s="230" t="s">
        <v>390</v>
      </c>
      <c r="J442" s="246"/>
      <c r="K442" s="230" t="s">
        <v>390</v>
      </c>
      <c r="M442" s="244"/>
      <c r="N442" s="230" t="s">
        <v>390</v>
      </c>
      <c r="P442" s="246"/>
      <c r="Q442" s="230" t="s">
        <v>390</v>
      </c>
      <c r="S442" s="246"/>
      <c r="T442" s="230" t="s">
        <v>390</v>
      </c>
      <c r="V442" s="205">
        <f t="shared" si="75"/>
        <v>0</v>
      </c>
      <c r="W442" s="247">
        <f t="shared" si="83"/>
        <v>0</v>
      </c>
      <c r="X442" s="247" t="e">
        <f t="shared" si="76"/>
        <v>#DIV/0!</v>
      </c>
      <c r="Y442" s="247" t="e">
        <f t="shared" si="77"/>
        <v>#DIV/0!</v>
      </c>
      <c r="Z442" s="247" t="e">
        <f t="shared" si="78"/>
        <v>#DIV/0!</v>
      </c>
    </row>
    <row r="443" spans="1:26" s="230" customFormat="1">
      <c r="C443" s="248"/>
      <c r="F443" s="231"/>
      <c r="G443" s="231"/>
      <c r="H443" s="231"/>
      <c r="I443" s="231"/>
      <c r="J443" s="231"/>
      <c r="K443" s="231"/>
      <c r="L443" s="231"/>
      <c r="M443" s="231"/>
      <c r="N443" s="231"/>
    </row>
    <row r="444" spans="1:26" s="230" customFormat="1">
      <c r="B444" s="249" t="s">
        <v>56</v>
      </c>
      <c r="G444" s="231"/>
      <c r="H444" s="231"/>
      <c r="I444" s="231"/>
      <c r="J444" s="231"/>
    </row>
    <row r="445" spans="1:26" s="230" customFormat="1">
      <c r="B445" s="249"/>
      <c r="D445" s="250"/>
      <c r="G445" s="231"/>
      <c r="H445" s="231"/>
      <c r="I445" s="231"/>
      <c r="J445" s="231"/>
    </row>
    <row r="446" spans="1:26" s="230" customFormat="1" ht="36.950000000000003" customHeight="1">
      <c r="A446" s="230" t="s">
        <v>2</v>
      </c>
      <c r="C446" s="231" t="s">
        <v>33</v>
      </c>
      <c r="D446" s="231" t="str">
        <f>IF(D448="","","#sample%child.id=-lipid; #.replicate=1;#%type=""analytical""; #.weight; #%units=g;#.type=media_extract; *#protocol.id=lipid_extraction")</f>
        <v/>
      </c>
      <c r="E446" s="230" t="str">
        <f>IF(D448="","","*#protocol.id")</f>
        <v/>
      </c>
      <c r="F446" s="151" t="str">
        <f>IF(D448="","","#sample.status")</f>
        <v/>
      </c>
      <c r="G446" s="231"/>
      <c r="H446" s="231"/>
      <c r="I446" s="231"/>
      <c r="J446" s="231"/>
    </row>
    <row r="447" spans="1:26" s="230" customFormat="1">
      <c r="A447" s="230" t="s">
        <v>4</v>
      </c>
      <c r="B447" s="231" t="s">
        <v>26</v>
      </c>
      <c r="C447" s="242" t="s">
        <v>376</v>
      </c>
      <c r="D447" s="231" t="s">
        <v>58</v>
      </c>
      <c r="E447" s="230" t="s">
        <v>222</v>
      </c>
      <c r="F447" s="151" t="s">
        <v>363</v>
      </c>
      <c r="G447" s="231"/>
      <c r="H447" s="231"/>
      <c r="I447" s="231"/>
      <c r="J447" s="231"/>
    </row>
    <row r="448" spans="1:26" s="230" customFormat="1">
      <c r="A448" s="230" t="s">
        <v>4</v>
      </c>
      <c r="B448" s="243" t="str">
        <f>B409</f>
        <v>01</v>
      </c>
      <c r="C448" s="198" t="str">
        <f>C409</f>
        <v>01_UKxxxGx_106_13C6Glc_Liquid_Diet_mm/dd/yy_UKY_TWMF-plasma-0h</v>
      </c>
      <c r="D448" s="246"/>
      <c r="E448" s="230" t="s">
        <v>391</v>
      </c>
      <c r="G448" s="231"/>
      <c r="H448" s="231"/>
      <c r="I448" s="231"/>
      <c r="J448" s="231"/>
    </row>
    <row r="449" spans="1:10" s="230" customFormat="1">
      <c r="A449" s="230" t="s">
        <v>4</v>
      </c>
      <c r="B449" s="243" t="str">
        <f t="shared" ref="B449:C449" si="84">B410</f>
        <v>02</v>
      </c>
      <c r="C449" s="198" t="str">
        <f t="shared" si="84"/>
        <v>02_UKxxxGx_106_13C6Glc_Liquid_Diet_mm/dd/yy_UKY_TWMF-plasma-0h</v>
      </c>
      <c r="D449" s="246"/>
      <c r="E449" s="230" t="s">
        <v>391</v>
      </c>
      <c r="G449" s="231"/>
      <c r="H449" s="231"/>
      <c r="I449" s="231"/>
      <c r="J449" s="231"/>
    </row>
    <row r="450" spans="1:10" s="230" customFormat="1">
      <c r="A450" s="230" t="s">
        <v>4</v>
      </c>
      <c r="B450" s="243" t="str">
        <f t="shared" ref="B450:C450" si="85">B411</f>
        <v>03</v>
      </c>
      <c r="C450" s="198" t="str">
        <f t="shared" si="85"/>
        <v>03_UKxxxGx_106_13C6Glc_Liquid_Diet_mm/dd/yy_UKY_TWMF-plasma-0h</v>
      </c>
      <c r="D450" s="246"/>
      <c r="E450" s="230" t="s">
        <v>391</v>
      </c>
      <c r="G450" s="231"/>
      <c r="H450" s="231"/>
      <c r="I450" s="231"/>
      <c r="J450" s="231"/>
    </row>
    <row r="451" spans="1:10" s="230" customFormat="1">
      <c r="A451" s="230" t="s">
        <v>4</v>
      </c>
      <c r="B451" s="243" t="str">
        <f t="shared" ref="B451:C451" si="86">B412</f>
        <v>04</v>
      </c>
      <c r="C451" s="198" t="str">
        <f t="shared" si="86"/>
        <v>04_UKxxxGx_106_13C6Glc_Liquid_Diet_mm/dd/yy_UKY_TWMF-plasma-0h</v>
      </c>
      <c r="D451" s="246"/>
      <c r="E451" s="230" t="s">
        <v>391</v>
      </c>
      <c r="G451" s="231"/>
      <c r="H451" s="231"/>
      <c r="I451" s="231"/>
      <c r="J451" s="231"/>
    </row>
    <row r="452" spans="1:10" s="230" customFormat="1">
      <c r="A452" s="230" t="s">
        <v>4</v>
      </c>
      <c r="B452" s="243" t="str">
        <f t="shared" ref="B452:C452" si="87">B413</f>
        <v>05</v>
      </c>
      <c r="C452" s="198" t="str">
        <f t="shared" si="87"/>
        <v>05_UKxxxGx_106_13C6Glc_Liquid_Diet_mm/dd/yy_UKY_TWMF-plasma-0h</v>
      </c>
      <c r="D452" s="246"/>
      <c r="E452" s="230" t="s">
        <v>391</v>
      </c>
      <c r="G452" s="231"/>
      <c r="H452" s="231"/>
      <c r="I452" s="231"/>
      <c r="J452" s="231"/>
    </row>
    <row r="453" spans="1:10" s="230" customFormat="1">
      <c r="A453" s="230" t="s">
        <v>4</v>
      </c>
      <c r="B453" s="243" t="str">
        <f t="shared" ref="B453:C453" si="88">B414</f>
        <v>06</v>
      </c>
      <c r="C453" s="198" t="str">
        <f t="shared" si="88"/>
        <v>06_UKxxxGx_106_13C6Glc_Liquid_Diet_mm/dd/yy_UKY_TWMF-plasma-0h</v>
      </c>
      <c r="D453" s="246"/>
      <c r="E453" s="230" t="s">
        <v>391</v>
      </c>
      <c r="G453" s="231"/>
      <c r="H453" s="231"/>
      <c r="I453" s="231"/>
      <c r="J453" s="231"/>
    </row>
    <row r="454" spans="1:10" s="230" customFormat="1">
      <c r="A454" s="230" t="s">
        <v>4</v>
      </c>
      <c r="B454" s="243" t="str">
        <f t="shared" ref="B454:C454" si="89">B415</f>
        <v>07</v>
      </c>
      <c r="C454" s="198" t="str">
        <f t="shared" si="89"/>
        <v>07_UKxxxGx_106_13C6Glc_Liquid_Diet_mm/dd/yy_UKY_TWMF-plasma-0h</v>
      </c>
      <c r="D454" s="246"/>
      <c r="E454" s="230" t="s">
        <v>391</v>
      </c>
      <c r="G454" s="231"/>
      <c r="H454" s="231"/>
      <c r="I454" s="231"/>
      <c r="J454" s="231"/>
    </row>
    <row r="455" spans="1:10" s="230" customFormat="1">
      <c r="A455" s="230" t="s">
        <v>4</v>
      </c>
      <c r="B455" s="243" t="str">
        <f t="shared" ref="B455:C455" si="90">B416</f>
        <v>08</v>
      </c>
      <c r="C455" s="198" t="str">
        <f t="shared" si="90"/>
        <v>08_UKxxxGx_106_13C6Glc_Liquid_Diet_mm/dd/yy_UKY_TWMF-plasma-0h</v>
      </c>
      <c r="D455" s="246"/>
      <c r="E455" s="230" t="s">
        <v>391</v>
      </c>
      <c r="G455" s="231"/>
      <c r="H455" s="231"/>
      <c r="I455" s="231"/>
      <c r="J455" s="231"/>
    </row>
    <row r="456" spans="1:10" s="230" customFormat="1">
      <c r="A456" s="230" t="s">
        <v>4</v>
      </c>
      <c r="B456" s="243" t="str">
        <f t="shared" ref="B456:C456" si="91">B417</f>
        <v>09</v>
      </c>
      <c r="C456" s="198" t="str">
        <f t="shared" si="91"/>
        <v>09_UKxxxGx_106_13C6Glc_Liquid_Diet_mm/dd/yy_UKY_TWMF-plasma-0h</v>
      </c>
      <c r="D456" s="246"/>
      <c r="E456" s="230" t="s">
        <v>391</v>
      </c>
      <c r="G456" s="231"/>
      <c r="H456" s="231"/>
      <c r="I456" s="231"/>
      <c r="J456" s="231"/>
    </row>
    <row r="457" spans="1:10" s="230" customFormat="1">
      <c r="A457" s="230" t="s">
        <v>4</v>
      </c>
      <c r="B457" s="243" t="str">
        <f t="shared" ref="B457:C457" si="92">B418</f>
        <v>10</v>
      </c>
      <c r="C457" s="198" t="str">
        <f t="shared" si="92"/>
        <v>10_UKxxxGx_106_13C6Glc_Liquid_Diet_mm/dd/yy_UKY_TWMF-plasma-0h</v>
      </c>
      <c r="D457" s="246"/>
      <c r="E457" s="230" t="s">
        <v>391</v>
      </c>
      <c r="G457" s="231"/>
      <c r="H457" s="231"/>
      <c r="I457" s="231"/>
      <c r="J457" s="231"/>
    </row>
    <row r="458" spans="1:10" s="230" customFormat="1">
      <c r="A458" s="230" t="s">
        <v>4</v>
      </c>
      <c r="B458" s="243" t="str">
        <f t="shared" ref="B458:C458" si="93">B419</f>
        <v>11</v>
      </c>
      <c r="C458" s="198" t="str">
        <f t="shared" si="93"/>
        <v>11_UKxxxGx_106_13C6Glc_Liquid_Diet_mm/dd/yy_UKY_TWMF-plasma-0h</v>
      </c>
      <c r="D458" s="246"/>
      <c r="E458" s="230" t="s">
        <v>391</v>
      </c>
      <c r="G458" s="231"/>
      <c r="H458" s="231"/>
      <c r="I458" s="231"/>
      <c r="J458" s="231"/>
    </row>
    <row r="459" spans="1:10" s="230" customFormat="1">
      <c r="A459" s="230" t="s">
        <v>4</v>
      </c>
      <c r="B459" s="243" t="str">
        <f t="shared" ref="B459:C459" si="94">B420</f>
        <v>12</v>
      </c>
      <c r="C459" s="198" t="str">
        <f t="shared" si="94"/>
        <v>12_UKxxxGx_106_13C6Glc_Liquid_Diet_mm/dd/yy_UKY_TWMF-plasma-0h</v>
      </c>
      <c r="D459" s="246"/>
      <c r="E459" s="230" t="s">
        <v>391</v>
      </c>
      <c r="G459" s="231"/>
      <c r="H459" s="231"/>
      <c r="I459" s="231"/>
      <c r="J459" s="231"/>
    </row>
    <row r="460" spans="1:10" s="230" customFormat="1">
      <c r="A460" s="230" t="s">
        <v>4</v>
      </c>
      <c r="B460" s="243" t="str">
        <f t="shared" ref="B460:C460" si="95">B421</f>
        <v>13</v>
      </c>
      <c r="C460" s="198" t="str">
        <f t="shared" si="95"/>
        <v>13_UKxxxGx_107_13C6Glc_Liquid_Diet_mm/dd/yy_UKY_TWMF-plasma-0h</v>
      </c>
      <c r="D460" s="246"/>
      <c r="E460" s="230" t="s">
        <v>391</v>
      </c>
      <c r="G460" s="231"/>
      <c r="H460" s="231"/>
      <c r="I460" s="231"/>
      <c r="J460" s="231"/>
    </row>
    <row r="461" spans="1:10" s="230" customFormat="1">
      <c r="A461" s="230" t="s">
        <v>4</v>
      </c>
      <c r="B461" s="243" t="str">
        <f t="shared" ref="B461:C461" si="96">B422</f>
        <v>14</v>
      </c>
      <c r="C461" s="198" t="str">
        <f t="shared" si="96"/>
        <v>14_UKxxxGx_107_13C6Glc_Liquid_Diet_mm/dd/yy_UKY_TWMF-plasma-0h</v>
      </c>
      <c r="D461" s="246"/>
      <c r="E461" s="230" t="s">
        <v>391</v>
      </c>
      <c r="G461" s="231"/>
      <c r="H461" s="231"/>
      <c r="I461" s="231"/>
      <c r="J461" s="231"/>
    </row>
    <row r="462" spans="1:10" s="230" customFormat="1">
      <c r="A462" s="230" t="s">
        <v>4</v>
      </c>
      <c r="B462" s="243" t="str">
        <f t="shared" ref="B462:C462" si="97">B423</f>
        <v>15</v>
      </c>
      <c r="C462" s="198" t="str">
        <f t="shared" si="97"/>
        <v>15_UKxxxGx_107_13C6Glc_Liquid_Diet_mm/dd/yy_UKY_TWMF-plasma-0h</v>
      </c>
      <c r="D462" s="246"/>
      <c r="E462" s="230" t="s">
        <v>391</v>
      </c>
      <c r="G462" s="231"/>
      <c r="H462" s="231"/>
      <c r="I462" s="231"/>
      <c r="J462" s="231"/>
    </row>
    <row r="463" spans="1:10" s="230" customFormat="1">
      <c r="A463" s="230" t="s">
        <v>4</v>
      </c>
      <c r="B463" s="243" t="str">
        <f t="shared" ref="B463:C463" si="98">B424</f>
        <v>16</v>
      </c>
      <c r="C463" s="198" t="str">
        <f t="shared" si="98"/>
        <v>16_UKxxxGx_107_13C6Glc_Liquid_Diet_mm/dd/yy_UKY_TWMF-plasma-0h</v>
      </c>
      <c r="D463" s="246"/>
      <c r="E463" s="230" t="s">
        <v>391</v>
      </c>
      <c r="G463" s="231"/>
      <c r="H463" s="231"/>
      <c r="I463" s="231"/>
      <c r="J463" s="231"/>
    </row>
    <row r="464" spans="1:10" s="230" customFormat="1">
      <c r="A464" s="230" t="s">
        <v>4</v>
      </c>
      <c r="B464" s="243" t="str">
        <f t="shared" ref="B464:C464" si="99">B425</f>
        <v>17</v>
      </c>
      <c r="C464" s="198" t="str">
        <f t="shared" si="99"/>
        <v>17_UKxxxGx_107_13C6Glc_Liquid_Diet_mm/dd/yy_UKY_TWMF-plasma-0h</v>
      </c>
      <c r="D464" s="246"/>
      <c r="E464" s="230" t="s">
        <v>391</v>
      </c>
      <c r="G464" s="231"/>
      <c r="H464" s="231"/>
      <c r="I464" s="231"/>
      <c r="J464" s="231"/>
    </row>
    <row r="465" spans="1:10" s="230" customFormat="1">
      <c r="A465" s="230" t="s">
        <v>4</v>
      </c>
      <c r="B465" s="243" t="str">
        <f t="shared" ref="B465:C465" si="100">B426</f>
        <v>18</v>
      </c>
      <c r="C465" s="198" t="str">
        <f t="shared" si="100"/>
        <v>18_UKxxxGx_107_13C6Glc_Liquid_Diet_mm/dd/yy_UKY_TWMF-plasma-0h</v>
      </c>
      <c r="D465" s="246"/>
      <c r="E465" s="230" t="s">
        <v>391</v>
      </c>
      <c r="G465" s="231"/>
      <c r="H465" s="231"/>
      <c r="I465" s="231"/>
      <c r="J465" s="231"/>
    </row>
    <row r="466" spans="1:10" s="230" customFormat="1">
      <c r="A466" s="230" t="s">
        <v>4</v>
      </c>
      <c r="B466" s="243" t="str">
        <f t="shared" ref="B466:C466" si="101">B427</f>
        <v>19</v>
      </c>
      <c r="C466" s="198" t="str">
        <f t="shared" si="101"/>
        <v>19_UKxxxGx_107_13C6Glc_Liquid_Diet_mm/dd/yy_UKY_TWMF-plasma-0h</v>
      </c>
      <c r="D466" s="246"/>
      <c r="E466" s="230" t="s">
        <v>391</v>
      </c>
      <c r="G466" s="231"/>
      <c r="H466" s="231"/>
      <c r="I466" s="231"/>
      <c r="J466" s="231"/>
    </row>
    <row r="467" spans="1:10" s="230" customFormat="1">
      <c r="A467" s="230" t="s">
        <v>4</v>
      </c>
      <c r="B467" s="243" t="str">
        <f t="shared" ref="B467:C467" si="102">B428</f>
        <v>20</v>
      </c>
      <c r="C467" s="198" t="str">
        <f t="shared" si="102"/>
        <v>20_UKxxxGx_107_13C6Glc_Liquid_Diet_mm/dd/yy_UKY_TWMF-plasma-0h</v>
      </c>
      <c r="D467" s="244"/>
      <c r="E467" s="230" t="s">
        <v>391</v>
      </c>
      <c r="G467" s="231"/>
      <c r="H467" s="231"/>
      <c r="I467" s="231"/>
      <c r="J467" s="231"/>
    </row>
    <row r="468" spans="1:10" s="230" customFormat="1">
      <c r="A468" s="230" t="s">
        <v>4</v>
      </c>
      <c r="B468" s="243" t="str">
        <f t="shared" ref="B468:C468" si="103">B429</f>
        <v>21</v>
      </c>
      <c r="C468" s="198" t="str">
        <f t="shared" si="103"/>
        <v>21_UKxxxGx_107_13C6Glc_Liquid_Diet_mm/dd/yy_UKY_TWMF-plasma-0h</v>
      </c>
      <c r="D468" s="244"/>
      <c r="E468" s="230" t="s">
        <v>391</v>
      </c>
      <c r="G468" s="231"/>
      <c r="H468" s="231"/>
      <c r="I468" s="231"/>
      <c r="J468" s="231"/>
    </row>
    <row r="469" spans="1:10" s="230" customFormat="1">
      <c r="A469" s="230" t="s">
        <v>4</v>
      </c>
      <c r="B469" s="243" t="str">
        <f t="shared" ref="B469:C469" si="104">B430</f>
        <v>22</v>
      </c>
      <c r="C469" s="198" t="str">
        <f t="shared" si="104"/>
        <v>22_UKxxxGx_107_13C6Glc_Liquid_Diet_mm/dd/yy_UKY_TWMF-plasma-0h</v>
      </c>
      <c r="D469" s="244"/>
      <c r="E469" s="230" t="s">
        <v>391</v>
      </c>
      <c r="G469" s="231"/>
      <c r="H469" s="231"/>
      <c r="I469" s="231"/>
      <c r="J469" s="231"/>
    </row>
    <row r="470" spans="1:10" s="230" customFormat="1">
      <c r="A470" s="230" t="s">
        <v>4</v>
      </c>
      <c r="B470" s="243" t="str">
        <f t="shared" ref="B470:C470" si="105">B431</f>
        <v>23</v>
      </c>
      <c r="C470" s="198" t="str">
        <f t="shared" si="105"/>
        <v>23_UKxxxGx_107_13C6Glc_Liquid_Diet_mm/dd/yy_UKY_TWMF-plasma-0h</v>
      </c>
      <c r="D470" s="244"/>
      <c r="E470" s="230" t="s">
        <v>391</v>
      </c>
      <c r="G470" s="231"/>
      <c r="H470" s="231"/>
      <c r="I470" s="231"/>
      <c r="J470" s="231"/>
    </row>
    <row r="471" spans="1:10" s="230" customFormat="1">
      <c r="A471" s="230" t="s">
        <v>4</v>
      </c>
      <c r="B471" s="243" t="str">
        <f t="shared" ref="B471:C471" si="106">B432</f>
        <v>24</v>
      </c>
      <c r="C471" s="198" t="str">
        <f t="shared" si="106"/>
        <v>24_UKxxxGx_107_13C6Glc_Liquid_Diet_mm/dd/yy_UKY_TWMF-plasma-0h</v>
      </c>
      <c r="D471" s="244"/>
      <c r="E471" s="230" t="s">
        <v>391</v>
      </c>
      <c r="G471" s="231"/>
      <c r="H471" s="231"/>
      <c r="I471" s="231"/>
      <c r="J471" s="231"/>
    </row>
    <row r="472" spans="1:10" s="230" customFormat="1">
      <c r="A472" s="230" t="s">
        <v>4</v>
      </c>
      <c r="B472" s="243" t="str">
        <f t="shared" ref="B472:C472" si="107">B433</f>
        <v>25</v>
      </c>
      <c r="C472" s="198" t="str">
        <f t="shared" si="107"/>
        <v>25_UKxxxGx__mm/dd/yy_UKY_TWMF-plasma-0h</v>
      </c>
      <c r="D472" s="244"/>
      <c r="E472" s="230" t="s">
        <v>391</v>
      </c>
      <c r="G472" s="231"/>
      <c r="H472" s="231"/>
      <c r="I472" s="231"/>
      <c r="J472" s="231"/>
    </row>
    <row r="473" spans="1:10" s="230" customFormat="1">
      <c r="A473" s="230" t="s">
        <v>4</v>
      </c>
      <c r="B473" s="243" t="str">
        <f t="shared" ref="B473:C473" si="108">B434</f>
        <v>26</v>
      </c>
      <c r="C473" s="198" t="str">
        <f t="shared" si="108"/>
        <v>26_UKxxxGx__mm/dd/yy_UKY_TWMF-plasma-0h</v>
      </c>
      <c r="D473" s="244"/>
      <c r="E473" s="230" t="s">
        <v>391</v>
      </c>
      <c r="G473" s="231"/>
      <c r="H473" s="231"/>
      <c r="I473" s="231"/>
      <c r="J473" s="231"/>
    </row>
    <row r="474" spans="1:10" s="230" customFormat="1">
      <c r="A474" s="230" t="s">
        <v>4</v>
      </c>
      <c r="B474" s="243" t="str">
        <f t="shared" ref="B474:C474" si="109">B435</f>
        <v>27</v>
      </c>
      <c r="C474" s="198" t="str">
        <f t="shared" si="109"/>
        <v>27_UKxxxGx__mm/dd/yy_UKY_TWMF-plasma-0h</v>
      </c>
      <c r="D474" s="244"/>
      <c r="E474" s="230" t="s">
        <v>391</v>
      </c>
      <c r="G474" s="231"/>
      <c r="H474" s="231"/>
      <c r="I474" s="231"/>
      <c r="J474" s="231"/>
    </row>
    <row r="475" spans="1:10" s="230" customFormat="1">
      <c r="A475" s="230" t="s">
        <v>4</v>
      </c>
      <c r="B475" s="243" t="str">
        <f t="shared" ref="B475:C475" si="110">B436</f>
        <v>28</v>
      </c>
      <c r="C475" s="198" t="str">
        <f t="shared" si="110"/>
        <v>28_UKxxxGx__mm/dd/yy_UKY_TWMF-plasma-0h</v>
      </c>
      <c r="D475" s="244"/>
      <c r="E475" s="230" t="s">
        <v>391</v>
      </c>
      <c r="G475" s="231"/>
      <c r="H475" s="231"/>
      <c r="I475" s="231"/>
      <c r="J475" s="231"/>
    </row>
    <row r="476" spans="1:10" s="230" customFormat="1">
      <c r="A476" s="230" t="s">
        <v>4</v>
      </c>
      <c r="B476" s="243" t="str">
        <f t="shared" ref="B476:C476" si="111">B437</f>
        <v>29</v>
      </c>
      <c r="C476" s="198" t="str">
        <f t="shared" si="111"/>
        <v>29_UKxxxGx__mm/dd/yy_UKY_TWMF-plasma-0h</v>
      </c>
      <c r="D476" s="244"/>
      <c r="E476" s="230" t="s">
        <v>391</v>
      </c>
      <c r="G476" s="231"/>
      <c r="H476" s="231"/>
      <c r="I476" s="231"/>
      <c r="J476" s="231"/>
    </row>
    <row r="477" spans="1:10" s="230" customFormat="1">
      <c r="A477" s="230" t="s">
        <v>4</v>
      </c>
      <c r="B477" s="243" t="str">
        <f t="shared" ref="B477:C477" si="112">B438</f>
        <v>30</v>
      </c>
      <c r="C477" s="198" t="str">
        <f t="shared" si="112"/>
        <v>30_UKxxxGx__mm/dd/yy_UKY_TWMF-plasma-0h</v>
      </c>
      <c r="D477" s="244"/>
      <c r="E477" s="230" t="s">
        <v>391</v>
      </c>
      <c r="G477" s="231"/>
      <c r="H477" s="231"/>
      <c r="I477" s="231"/>
      <c r="J477" s="231"/>
    </row>
    <row r="478" spans="1:10" s="230" customFormat="1">
      <c r="A478" s="230" t="s">
        <v>4</v>
      </c>
      <c r="B478" s="243" t="str">
        <f t="shared" ref="B478:C478" si="113">B439</f>
        <v>31</v>
      </c>
      <c r="C478" s="198" t="str">
        <f t="shared" si="113"/>
        <v>31_UKxxxGx__mm/dd/yy_UKY_TWMF-plasma-0h</v>
      </c>
      <c r="D478" s="244"/>
      <c r="E478" s="230" t="s">
        <v>391</v>
      </c>
      <c r="G478" s="231"/>
      <c r="H478" s="231"/>
      <c r="I478" s="231"/>
      <c r="J478" s="231"/>
    </row>
    <row r="479" spans="1:10" s="230" customFormat="1">
      <c r="A479" s="230" t="s">
        <v>4</v>
      </c>
      <c r="B479" s="243" t="str">
        <f t="shared" ref="B479:C479" si="114">B440</f>
        <v>32</v>
      </c>
      <c r="C479" s="198" t="str">
        <f t="shared" si="114"/>
        <v>32_UKxxxGx__mm/dd/yy_UKY_TWMF-plasma-0h</v>
      </c>
      <c r="D479" s="244"/>
      <c r="E479" s="230" t="s">
        <v>391</v>
      </c>
    </row>
    <row r="480" spans="1:10" s="230" customFormat="1">
      <c r="A480" s="230" t="s">
        <v>4</v>
      </c>
      <c r="B480" s="243" t="str">
        <f t="shared" ref="B480:C480" si="115">B441</f>
        <v>33</v>
      </c>
      <c r="C480" s="198" t="str">
        <f t="shared" si="115"/>
        <v>33_UKxxxGx__mm/dd/yy_UKY_TWMF-plasma-0h</v>
      </c>
      <c r="D480" s="244"/>
      <c r="E480" s="230" t="s">
        <v>391</v>
      </c>
    </row>
    <row r="481" spans="1:21" s="230" customFormat="1">
      <c r="A481" s="230" t="s">
        <v>4</v>
      </c>
      <c r="B481" s="243" t="str">
        <f t="shared" ref="B481:C481" si="116">B442</f>
        <v>34</v>
      </c>
      <c r="C481" s="198" t="str">
        <f t="shared" si="116"/>
        <v>34_UKxxxGx__mm/dd/yy_UKY_TWMF-plasma-0h</v>
      </c>
      <c r="D481" s="244"/>
      <c r="E481" s="230" t="s">
        <v>391</v>
      </c>
    </row>
    <row r="482" spans="1:21">
      <c r="B482" s="119"/>
      <c r="C482" s="136"/>
      <c r="D482" s="140"/>
      <c r="E482" s="141"/>
      <c r="F482" s="142"/>
      <c r="G482" s="145"/>
      <c r="H482" s="137"/>
      <c r="J482" s="140"/>
      <c r="K482" s="140"/>
      <c r="L482" s="143"/>
      <c r="M482" s="138"/>
      <c r="R482" s="144"/>
      <c r="S482" s="139"/>
      <c r="U482" s="143"/>
    </row>
    <row r="483" spans="1:21">
      <c r="C483" s="136"/>
      <c r="G483" s="108"/>
      <c r="R483" s="139"/>
      <c r="U483" s="138"/>
    </row>
    <row r="484" spans="1:21" s="225" customFormat="1" ht="23.25">
      <c r="A484" s="223"/>
      <c r="B484" s="224" t="s">
        <v>396</v>
      </c>
    </row>
    <row r="485" spans="1:21" s="228" customFormat="1" ht="19.5" customHeight="1">
      <c r="A485" s="226"/>
      <c r="B485" s="227"/>
    </row>
    <row r="486" spans="1:21" s="229" customFormat="1">
      <c r="B486" s="229" t="s">
        <v>93</v>
      </c>
    </row>
    <row r="487" spans="1:21" s="230" customFormat="1">
      <c r="A487" s="230" t="s">
        <v>2</v>
      </c>
      <c r="B487" s="231" t="s">
        <v>19</v>
      </c>
      <c r="C487" s="230" t="s">
        <v>31</v>
      </c>
      <c r="D487" s="232" t="s">
        <v>21</v>
      </c>
      <c r="E487" s="233" t="s">
        <v>22</v>
      </c>
    </row>
    <row r="488" spans="1:21" s="230" customFormat="1">
      <c r="B488" s="230" t="s">
        <v>372</v>
      </c>
      <c r="C488" s="230" t="s">
        <v>32</v>
      </c>
      <c r="D488" s="219"/>
      <c r="E488" s="234" t="s">
        <v>373</v>
      </c>
    </row>
    <row r="489" spans="1:21" s="230" customFormat="1">
      <c r="D489" s="232"/>
      <c r="E489" s="233"/>
    </row>
    <row r="490" spans="1:21" s="230" customFormat="1">
      <c r="D490" s="235"/>
      <c r="E490" s="71"/>
      <c r="G490" s="231"/>
      <c r="H490" s="231"/>
      <c r="I490" s="231"/>
      <c r="J490" s="231"/>
    </row>
    <row r="491" spans="1:21" s="230" customFormat="1">
      <c r="E491" s="232"/>
      <c r="F491" s="233"/>
    </row>
    <row r="492" spans="1:21" s="147" customFormat="1">
      <c r="A492" s="71" t="s">
        <v>2</v>
      </c>
      <c r="B492" s="71" t="s">
        <v>19</v>
      </c>
      <c r="C492" s="147" t="s">
        <v>208</v>
      </c>
      <c r="D492" s="147" t="s">
        <v>20</v>
      </c>
      <c r="E492" s="191" t="s">
        <v>218</v>
      </c>
      <c r="F492" s="191" t="s">
        <v>215</v>
      </c>
      <c r="G492" s="192"/>
      <c r="H492" s="192"/>
      <c r="I492" s="192"/>
    </row>
    <row r="493" spans="1:21" s="147" customFormat="1">
      <c r="A493" s="71"/>
      <c r="B493" s="71" t="s">
        <v>228</v>
      </c>
      <c r="C493" s="191" t="s">
        <v>225</v>
      </c>
      <c r="D493" s="191" t="s">
        <v>219</v>
      </c>
      <c r="E493" s="170"/>
      <c r="F493" s="170"/>
      <c r="G493" s="192"/>
      <c r="H493" s="192"/>
      <c r="I493" s="192"/>
    </row>
    <row r="494" spans="1:21" s="147" customFormat="1">
      <c r="A494" s="71"/>
      <c r="B494" s="71" t="s">
        <v>374</v>
      </c>
      <c r="C494" s="191" t="s">
        <v>225</v>
      </c>
      <c r="D494" s="191" t="s">
        <v>219</v>
      </c>
      <c r="E494" s="170"/>
      <c r="F494" s="170"/>
      <c r="G494" s="192"/>
      <c r="H494" s="192"/>
      <c r="I494" s="192"/>
    </row>
    <row r="495" spans="1:21" s="147" customFormat="1">
      <c r="A495" s="71"/>
      <c r="B495" s="71"/>
      <c r="C495" s="191"/>
      <c r="D495" s="191"/>
      <c r="G495" s="192"/>
      <c r="H495" s="192"/>
      <c r="I495" s="192"/>
    </row>
    <row r="496" spans="1:21" s="230" customFormat="1">
      <c r="B496" s="239" t="s">
        <v>91</v>
      </c>
      <c r="C496" s="240"/>
    </row>
    <row r="497" spans="1:26" s="147" customFormat="1">
      <c r="B497" s="168" t="s">
        <v>92</v>
      </c>
      <c r="C497" s="170"/>
    </row>
    <row r="498" spans="1:26" s="147" customFormat="1"/>
    <row r="499" spans="1:26" s="230" customFormat="1"/>
    <row r="500" spans="1:26" s="230" customFormat="1" ht="39.950000000000003" customHeight="1">
      <c r="A500" s="230" t="s">
        <v>2</v>
      </c>
      <c r="B500" s="241"/>
      <c r="C500" s="231" t="s">
        <v>33</v>
      </c>
      <c r="G500" s="150" t="str">
        <f>IF(G502="","","#sample%child.id=-acetone-FTMS_A; #.replicate=1;#%type=""analytical"";#.weight; #%units=g;*#protocol.id=acetone_extraction; #sample.type=media_extract")</f>
        <v/>
      </c>
      <c r="H500" s="230" t="str">
        <f>IF(G502="","","*#protocol.id")</f>
        <v/>
      </c>
      <c r="I500" s="151" t="str">
        <f>IF(G502="","","#sample.status")</f>
        <v/>
      </c>
      <c r="J500" s="150" t="str">
        <f>IF(J502="","","#sample%child.id=-acetone-FTMS_B; #.replicate=2;#%type=""analytical"";#.weight; #%units=g;*#protocol.id=acetone_extraction; #sample.type=media_extract")</f>
        <v/>
      </c>
      <c r="K500" s="230" t="str">
        <f>IF(J502="","","*#protocol.id")</f>
        <v/>
      </c>
      <c r="L500" s="151" t="str">
        <f>IF(J502="","","#sample.status")</f>
        <v/>
      </c>
      <c r="M500" s="150" t="str">
        <f>IF(M502="","","#sample%child.id=-acetone-ICMS_A;#.replicate=1; #%type=""analytical"";#.weight; #%units=g;*#protocol.id=acetone_extraction; #sample.type=media_extract")</f>
        <v/>
      </c>
      <c r="N500" s="230" t="str">
        <f>IF(M502="","","*#protocol.id")</f>
        <v/>
      </c>
      <c r="O500" s="151" t="str">
        <f>IF(M502="","","#sample.status")</f>
        <v/>
      </c>
      <c r="P500" s="150" t="str">
        <f>IF(P502="","","#sample%child.id=-acetone-NMR_A;#.replicate=1; #%type=""analytical"";#.weight; #%units=g;*#protocol.id=acetone_extraction; #sample.type=media_extract")</f>
        <v/>
      </c>
      <c r="Q500" s="230" t="str">
        <f>IF(P502="","","*#protocol.id")</f>
        <v/>
      </c>
      <c r="R500" s="151" t="str">
        <f>IF(P502="","","#sample.status")</f>
        <v/>
      </c>
      <c r="S500" s="150" t="str">
        <f>IF(S502="","","#sample%child.id=-acetone-NMR_B;#.replicate=2; #%type=""analytical"";#.weight; #%units=g;*#protocol.id=acetone_extraction; #sample.type=media_extract")</f>
        <v/>
      </c>
      <c r="T500" s="230" t="str">
        <f>IF(S502="","","*#protocol.id")</f>
        <v/>
      </c>
      <c r="U500" s="151" t="str">
        <f>IF(S502="","","#sample.status")</f>
        <v/>
      </c>
    </row>
    <row r="501" spans="1:26" s="230" customFormat="1" ht="36" customHeight="1">
      <c r="A501" s="230" t="s">
        <v>4</v>
      </c>
      <c r="B501" s="231" t="s">
        <v>26</v>
      </c>
      <c r="C501" s="242" t="s">
        <v>376</v>
      </c>
      <c r="D501" s="231" t="s">
        <v>377</v>
      </c>
      <c r="E501" s="231" t="s">
        <v>378</v>
      </c>
      <c r="F501" s="231" t="s">
        <v>379</v>
      </c>
      <c r="G501" s="231" t="s">
        <v>380</v>
      </c>
      <c r="H501" s="230" t="s">
        <v>222</v>
      </c>
      <c r="I501" s="151" t="s">
        <v>363</v>
      </c>
      <c r="J501" s="231" t="s">
        <v>381</v>
      </c>
      <c r="K501" s="230" t="s">
        <v>222</v>
      </c>
      <c r="L501" s="151" t="s">
        <v>363</v>
      </c>
      <c r="M501" s="231" t="s">
        <v>382</v>
      </c>
      <c r="N501" s="230" t="s">
        <v>222</v>
      </c>
      <c r="O501" s="151" t="s">
        <v>363</v>
      </c>
      <c r="P501" s="231" t="s">
        <v>383</v>
      </c>
      <c r="Q501" s="230" t="s">
        <v>222</v>
      </c>
      <c r="R501" s="151" t="s">
        <v>363</v>
      </c>
      <c r="S501" s="231" t="s">
        <v>384</v>
      </c>
      <c r="T501" s="230" t="s">
        <v>222</v>
      </c>
      <c r="U501" s="151" t="s">
        <v>363</v>
      </c>
      <c r="V501" s="231" t="s">
        <v>385</v>
      </c>
      <c r="W501" s="231" t="s">
        <v>386</v>
      </c>
      <c r="X501" s="231" t="s">
        <v>387</v>
      </c>
      <c r="Y501" s="231" t="s">
        <v>388</v>
      </c>
      <c r="Z501" s="231" t="s">
        <v>389</v>
      </c>
    </row>
    <row r="502" spans="1:26" s="230" customFormat="1">
      <c r="A502" s="147" t="str">
        <f>IF(A83="#ignore","#ignore","")</f>
        <v/>
      </c>
      <c r="B502" s="243" t="str">
        <f>B183</f>
        <v>01</v>
      </c>
      <c r="C502" s="69" t="str">
        <f>CONCATENATE(C183,"_NMR-A")</f>
        <v>01_UKxxxGx_106_Tumor_Left_13C6Glc_Liquid_Diet_mm/dd/yy_UKY_TWMF-homogenate_NMR-A</v>
      </c>
      <c r="D502" s="244"/>
      <c r="E502" s="244"/>
      <c r="F502" s="245">
        <f>E502-D502</f>
        <v>0</v>
      </c>
      <c r="G502" s="246"/>
      <c r="H502" s="230" t="s">
        <v>228</v>
      </c>
      <c r="J502" s="246"/>
      <c r="K502" s="230" t="s">
        <v>228</v>
      </c>
      <c r="M502" s="244"/>
      <c r="N502" s="230" t="s">
        <v>228</v>
      </c>
      <c r="P502" s="246"/>
      <c r="Q502" s="230" t="s">
        <v>228</v>
      </c>
      <c r="S502" s="246"/>
      <c r="T502" s="230" t="s">
        <v>228</v>
      </c>
      <c r="V502" s="205">
        <f t="shared" ref="V502:V535" si="117">(F502-G502-J502-M502)</f>
        <v>0</v>
      </c>
      <c r="W502" s="247">
        <f>V502/2</f>
        <v>0</v>
      </c>
      <c r="X502" s="247" t="e">
        <f t="shared" ref="X502:X535" si="118">M502/F502</f>
        <v>#DIV/0!</v>
      </c>
      <c r="Y502" s="247" t="e">
        <f t="shared" ref="Y502:Y535" si="119">P502/F502</f>
        <v>#DIV/0!</v>
      </c>
      <c r="Z502" s="247" t="e">
        <f t="shared" ref="Z502:Z535" si="120">S502/F502</f>
        <v>#DIV/0!</v>
      </c>
    </row>
    <row r="503" spans="1:26" s="230" customFormat="1">
      <c r="A503" s="147" t="str">
        <f t="shared" ref="A503:A535" si="121">IF(A84="#ignore","#ignore","")</f>
        <v/>
      </c>
      <c r="B503" s="243" t="str">
        <f t="shared" ref="B503:B535" si="122">B184</f>
        <v>02</v>
      </c>
      <c r="C503" s="69" t="str">
        <f t="shared" ref="C503:C535" si="123">CONCATENATE(C184,"_NMR-A")</f>
        <v>02_UKxxxGx_106_Tumor_Right_13C6Glc_Liquid_Diet_mm/dd/yy_UKY_TWMF-homogenate_NMR-A</v>
      </c>
      <c r="D503" s="244"/>
      <c r="E503" s="244"/>
      <c r="F503" s="245">
        <f t="shared" ref="F503:F535" si="124">E503-D503</f>
        <v>0</v>
      </c>
      <c r="G503" s="246"/>
      <c r="H503" s="230" t="s">
        <v>228</v>
      </c>
      <c r="J503" s="246"/>
      <c r="K503" s="230" t="s">
        <v>228</v>
      </c>
      <c r="M503" s="244"/>
      <c r="N503" s="230" t="s">
        <v>228</v>
      </c>
      <c r="P503" s="246"/>
      <c r="Q503" s="230" t="s">
        <v>228</v>
      </c>
      <c r="S503" s="246"/>
      <c r="T503" s="230" t="s">
        <v>228</v>
      </c>
      <c r="V503" s="205">
        <f t="shared" si="117"/>
        <v>0</v>
      </c>
      <c r="W503" s="247">
        <f t="shared" ref="W503:W535" si="125">V503/2</f>
        <v>0</v>
      </c>
      <c r="X503" s="247" t="e">
        <f t="shared" si="118"/>
        <v>#DIV/0!</v>
      </c>
      <c r="Y503" s="247" t="e">
        <f t="shared" si="119"/>
        <v>#DIV/0!</v>
      </c>
      <c r="Z503" s="247" t="e">
        <f t="shared" si="120"/>
        <v>#DIV/0!</v>
      </c>
    </row>
    <row r="504" spans="1:26" s="230" customFormat="1">
      <c r="A504" s="147" t="str">
        <f t="shared" si="121"/>
        <v/>
      </c>
      <c r="B504" s="243" t="str">
        <f t="shared" si="122"/>
        <v>03</v>
      </c>
      <c r="C504" s="69" t="str">
        <f t="shared" si="123"/>
        <v>03_UKxxxGx_106_Met_Left_13C6Glc_Liquid_Diet_mm/dd/yy_UKY_TWMF-homogenate_NMR-A</v>
      </c>
      <c r="D504" s="244"/>
      <c r="E504" s="244"/>
      <c r="F504" s="245">
        <f t="shared" si="124"/>
        <v>0</v>
      </c>
      <c r="G504" s="246"/>
      <c r="H504" s="230" t="s">
        <v>228</v>
      </c>
      <c r="J504" s="246"/>
      <c r="K504" s="230" t="s">
        <v>228</v>
      </c>
      <c r="M504" s="244"/>
      <c r="N504" s="230" t="s">
        <v>228</v>
      </c>
      <c r="P504" s="246"/>
      <c r="Q504" s="230" t="s">
        <v>228</v>
      </c>
      <c r="S504" s="246"/>
      <c r="T504" s="230" t="s">
        <v>228</v>
      </c>
      <c r="V504" s="205">
        <f t="shared" si="117"/>
        <v>0</v>
      </c>
      <c r="W504" s="247">
        <f t="shared" si="125"/>
        <v>0</v>
      </c>
      <c r="X504" s="247" t="e">
        <f t="shared" si="118"/>
        <v>#DIV/0!</v>
      </c>
      <c r="Y504" s="247" t="e">
        <f t="shared" si="119"/>
        <v>#DIV/0!</v>
      </c>
      <c r="Z504" s="247" t="e">
        <f t="shared" si="120"/>
        <v>#DIV/0!</v>
      </c>
    </row>
    <row r="505" spans="1:26" s="230" customFormat="1">
      <c r="A505" s="147" t="str">
        <f t="shared" si="121"/>
        <v/>
      </c>
      <c r="B505" s="243" t="str">
        <f t="shared" si="122"/>
        <v>04</v>
      </c>
      <c r="C505" s="69" t="str">
        <f t="shared" si="123"/>
        <v>04_UKxxxGx_106_Met_Right_13C6Glc_Liquid_Diet_mm/dd/yy_UKY_TWMF-homogenate_NMR-A</v>
      </c>
      <c r="D505" s="244"/>
      <c r="E505" s="244"/>
      <c r="F505" s="245">
        <f t="shared" si="124"/>
        <v>0</v>
      </c>
      <c r="G505" s="246"/>
      <c r="H505" s="230" t="s">
        <v>228</v>
      </c>
      <c r="J505" s="246"/>
      <c r="K505" s="230" t="s">
        <v>228</v>
      </c>
      <c r="M505" s="244"/>
      <c r="N505" s="230" t="s">
        <v>228</v>
      </c>
      <c r="P505" s="246"/>
      <c r="Q505" s="230" t="s">
        <v>228</v>
      </c>
      <c r="S505" s="246"/>
      <c r="T505" s="230" t="s">
        <v>228</v>
      </c>
      <c r="V505" s="205">
        <f t="shared" si="117"/>
        <v>0</v>
      </c>
      <c r="W505" s="247">
        <f t="shared" si="125"/>
        <v>0</v>
      </c>
      <c r="X505" s="247" t="e">
        <f t="shared" si="118"/>
        <v>#DIV/0!</v>
      </c>
      <c r="Y505" s="247" t="e">
        <f t="shared" si="119"/>
        <v>#DIV/0!</v>
      </c>
      <c r="Z505" s="247" t="e">
        <f t="shared" si="120"/>
        <v>#DIV/0!</v>
      </c>
    </row>
    <row r="506" spans="1:26" s="230" customFormat="1">
      <c r="A506" s="147" t="str">
        <f t="shared" si="121"/>
        <v/>
      </c>
      <c r="B506" s="243" t="str">
        <f t="shared" si="122"/>
        <v>05</v>
      </c>
      <c r="C506" s="69" t="str">
        <f t="shared" si="123"/>
        <v>05_UKxxxGx_106_Heart_13C6Glc_Liquid_Diet_mm/dd/yy_UKY_TWMF-homogenate_NMR-A</v>
      </c>
      <c r="D506" s="244"/>
      <c r="E506" s="244"/>
      <c r="F506" s="245">
        <f t="shared" si="124"/>
        <v>0</v>
      </c>
      <c r="G506" s="246"/>
      <c r="H506" s="230" t="s">
        <v>228</v>
      </c>
      <c r="J506" s="246"/>
      <c r="K506" s="230" t="s">
        <v>228</v>
      </c>
      <c r="M506" s="244"/>
      <c r="N506" s="230" t="s">
        <v>228</v>
      </c>
      <c r="P506" s="246"/>
      <c r="Q506" s="230" t="s">
        <v>228</v>
      </c>
      <c r="S506" s="246"/>
      <c r="T506" s="230" t="s">
        <v>228</v>
      </c>
      <c r="V506" s="205">
        <f t="shared" si="117"/>
        <v>0</v>
      </c>
      <c r="W506" s="247">
        <f t="shared" si="125"/>
        <v>0</v>
      </c>
      <c r="X506" s="247" t="e">
        <f t="shared" si="118"/>
        <v>#DIV/0!</v>
      </c>
      <c r="Y506" s="247" t="e">
        <f t="shared" si="119"/>
        <v>#DIV/0!</v>
      </c>
      <c r="Z506" s="247" t="e">
        <f t="shared" si="120"/>
        <v>#DIV/0!</v>
      </c>
    </row>
    <row r="507" spans="1:26" s="230" customFormat="1">
      <c r="A507" s="147" t="str">
        <f t="shared" si="121"/>
        <v/>
      </c>
      <c r="B507" s="243" t="str">
        <f t="shared" si="122"/>
        <v>06</v>
      </c>
      <c r="C507" s="69" t="str">
        <f t="shared" si="123"/>
        <v>06_UKxxxGx_106_Lung_13C6Glc_Liquid_Diet_mm/dd/yy_UKY_TWMF-homogenate_NMR-A</v>
      </c>
      <c r="D507" s="244"/>
      <c r="E507" s="244"/>
      <c r="F507" s="245">
        <f t="shared" si="124"/>
        <v>0</v>
      </c>
      <c r="G507" s="246"/>
      <c r="H507" s="230" t="s">
        <v>228</v>
      </c>
      <c r="J507" s="246"/>
      <c r="K507" s="230" t="s">
        <v>228</v>
      </c>
      <c r="M507" s="244"/>
      <c r="N507" s="230" t="s">
        <v>228</v>
      </c>
      <c r="P507" s="246"/>
      <c r="Q507" s="230" t="s">
        <v>228</v>
      </c>
      <c r="S507" s="246"/>
      <c r="T507" s="230" t="s">
        <v>228</v>
      </c>
      <c r="V507" s="205">
        <f t="shared" si="117"/>
        <v>0</v>
      </c>
      <c r="W507" s="247">
        <f t="shared" si="125"/>
        <v>0</v>
      </c>
      <c r="X507" s="247" t="e">
        <f t="shared" si="118"/>
        <v>#DIV/0!</v>
      </c>
      <c r="Y507" s="247" t="e">
        <f t="shared" si="119"/>
        <v>#DIV/0!</v>
      </c>
      <c r="Z507" s="247" t="e">
        <f t="shared" si="120"/>
        <v>#DIV/0!</v>
      </c>
    </row>
    <row r="508" spans="1:26" s="230" customFormat="1">
      <c r="A508" s="147" t="str">
        <f t="shared" si="121"/>
        <v/>
      </c>
      <c r="B508" s="243" t="str">
        <f t="shared" si="122"/>
        <v>07</v>
      </c>
      <c r="C508" s="69" t="str">
        <f t="shared" si="123"/>
        <v>07_UKxxxGx_106_Liver_13C6Glc_Liquid_Diet_mm/dd/yy_UKY_TWMF-homogenate_NMR-A</v>
      </c>
      <c r="D508" s="244"/>
      <c r="E508" s="244"/>
      <c r="F508" s="245">
        <f t="shared" si="124"/>
        <v>0</v>
      </c>
      <c r="G508" s="246"/>
      <c r="H508" s="230" t="s">
        <v>228</v>
      </c>
      <c r="J508" s="246"/>
      <c r="K508" s="230" t="s">
        <v>228</v>
      </c>
      <c r="M508" s="244"/>
      <c r="N508" s="230" t="s">
        <v>228</v>
      </c>
      <c r="P508" s="246"/>
      <c r="Q508" s="230" t="s">
        <v>228</v>
      </c>
      <c r="S508" s="246"/>
      <c r="T508" s="230" t="s">
        <v>228</v>
      </c>
      <c r="V508" s="205">
        <f t="shared" si="117"/>
        <v>0</v>
      </c>
      <c r="W508" s="247">
        <f t="shared" si="125"/>
        <v>0</v>
      </c>
      <c r="X508" s="247" t="e">
        <f t="shared" si="118"/>
        <v>#DIV/0!</v>
      </c>
      <c r="Y508" s="247" t="e">
        <f t="shared" si="119"/>
        <v>#DIV/0!</v>
      </c>
      <c r="Z508" s="247" t="e">
        <f t="shared" si="120"/>
        <v>#DIV/0!</v>
      </c>
    </row>
    <row r="509" spans="1:26" s="230" customFormat="1">
      <c r="A509" s="147" t="str">
        <f t="shared" si="121"/>
        <v/>
      </c>
      <c r="B509" s="243" t="str">
        <f t="shared" si="122"/>
        <v>08</v>
      </c>
      <c r="C509" s="69" t="str">
        <f t="shared" si="123"/>
        <v>08_UKxxxGx_106_Kidney_13C6Glc_Liquid_Diet_mm/dd/yy_UKY_TWMF-homogenate_NMR-A</v>
      </c>
      <c r="D509" s="244"/>
      <c r="E509" s="244"/>
      <c r="F509" s="245">
        <f t="shared" si="124"/>
        <v>0</v>
      </c>
      <c r="G509" s="246"/>
      <c r="H509" s="230" t="s">
        <v>228</v>
      </c>
      <c r="J509" s="246"/>
      <c r="K509" s="230" t="s">
        <v>228</v>
      </c>
      <c r="M509" s="244"/>
      <c r="N509" s="230" t="s">
        <v>228</v>
      </c>
      <c r="P509" s="246"/>
      <c r="Q509" s="230" t="s">
        <v>228</v>
      </c>
      <c r="S509" s="246"/>
      <c r="T509" s="230" t="s">
        <v>228</v>
      </c>
      <c r="V509" s="205">
        <f t="shared" si="117"/>
        <v>0</v>
      </c>
      <c r="W509" s="247">
        <f t="shared" si="125"/>
        <v>0</v>
      </c>
      <c r="X509" s="247" t="e">
        <f t="shared" si="118"/>
        <v>#DIV/0!</v>
      </c>
      <c r="Y509" s="247" t="e">
        <f t="shared" si="119"/>
        <v>#DIV/0!</v>
      </c>
      <c r="Z509" s="247" t="e">
        <f t="shared" si="120"/>
        <v>#DIV/0!</v>
      </c>
    </row>
    <row r="510" spans="1:26" s="230" customFormat="1">
      <c r="A510" s="147" t="str">
        <f t="shared" si="121"/>
        <v/>
      </c>
      <c r="B510" s="243" t="str">
        <f t="shared" si="122"/>
        <v>09</v>
      </c>
      <c r="C510" s="69" t="str">
        <f t="shared" si="123"/>
        <v>09_UKxxxGx_106_Pancreas_13C6Glc_Liquid_Diet_mm/dd/yy_UKY_TWMF-homogenate_NMR-A</v>
      </c>
      <c r="D510" s="244"/>
      <c r="E510" s="244"/>
      <c r="F510" s="245">
        <f t="shared" si="124"/>
        <v>0</v>
      </c>
      <c r="G510" s="246"/>
      <c r="H510" s="230" t="s">
        <v>228</v>
      </c>
      <c r="J510" s="246"/>
      <c r="K510" s="230" t="s">
        <v>228</v>
      </c>
      <c r="M510" s="244"/>
      <c r="N510" s="230" t="s">
        <v>228</v>
      </c>
      <c r="P510" s="246"/>
      <c r="Q510" s="230" t="s">
        <v>228</v>
      </c>
      <c r="S510" s="246"/>
      <c r="T510" s="230" t="s">
        <v>228</v>
      </c>
      <c r="V510" s="205">
        <f t="shared" si="117"/>
        <v>0</v>
      </c>
      <c r="W510" s="247">
        <f t="shared" si="125"/>
        <v>0</v>
      </c>
      <c r="X510" s="247" t="e">
        <f t="shared" si="118"/>
        <v>#DIV/0!</v>
      </c>
      <c r="Y510" s="247" t="e">
        <f t="shared" si="119"/>
        <v>#DIV/0!</v>
      </c>
      <c r="Z510" s="247" t="e">
        <f t="shared" si="120"/>
        <v>#DIV/0!</v>
      </c>
    </row>
    <row r="511" spans="1:26" s="230" customFormat="1">
      <c r="A511" s="147" t="str">
        <f t="shared" si="121"/>
        <v/>
      </c>
      <c r="B511" s="243" t="str">
        <f t="shared" si="122"/>
        <v>10</v>
      </c>
      <c r="C511" s="69" t="str">
        <f t="shared" si="123"/>
        <v>10_UKxxxGx_106_Brain_13C6Glc_Liquid_Diet_mm/dd/yy_UKY_TWMF-homogenate_NMR-A</v>
      </c>
      <c r="D511" s="244"/>
      <c r="E511" s="244"/>
      <c r="F511" s="245">
        <f t="shared" si="124"/>
        <v>0</v>
      </c>
      <c r="G511" s="246"/>
      <c r="H511" s="230" t="s">
        <v>228</v>
      </c>
      <c r="J511" s="246"/>
      <c r="K511" s="230" t="s">
        <v>228</v>
      </c>
      <c r="M511" s="244"/>
      <c r="N511" s="230" t="s">
        <v>228</v>
      </c>
      <c r="P511" s="246"/>
      <c r="Q511" s="230" t="s">
        <v>228</v>
      </c>
      <c r="S511" s="246"/>
      <c r="T511" s="230" t="s">
        <v>228</v>
      </c>
      <c r="V511" s="205">
        <f t="shared" si="117"/>
        <v>0</v>
      </c>
      <c r="W511" s="247">
        <f t="shared" si="125"/>
        <v>0</v>
      </c>
      <c r="X511" s="247" t="e">
        <f t="shared" si="118"/>
        <v>#DIV/0!</v>
      </c>
      <c r="Y511" s="247" t="e">
        <f t="shared" si="119"/>
        <v>#DIV/0!</v>
      </c>
      <c r="Z511" s="247" t="e">
        <f t="shared" si="120"/>
        <v>#DIV/0!</v>
      </c>
    </row>
    <row r="512" spans="1:26" s="230" customFormat="1">
      <c r="A512" s="147" t="str">
        <f t="shared" si="121"/>
        <v/>
      </c>
      <c r="B512" s="243" t="str">
        <f t="shared" si="122"/>
        <v>11</v>
      </c>
      <c r="C512" s="69" t="str">
        <f t="shared" si="123"/>
        <v>11_UKxxxGx_106_Muscle_13C6Glc_Liquid_Diet_mm/dd/yy_UKY_TWMF-homogenate_NMR-A</v>
      </c>
      <c r="D512" s="244"/>
      <c r="E512" s="244"/>
      <c r="F512" s="245">
        <f t="shared" si="124"/>
        <v>0</v>
      </c>
      <c r="G512" s="246"/>
      <c r="H512" s="230" t="s">
        <v>228</v>
      </c>
      <c r="J512" s="246"/>
      <c r="K512" s="230" t="s">
        <v>228</v>
      </c>
      <c r="M512" s="244"/>
      <c r="N512" s="230" t="s">
        <v>228</v>
      </c>
      <c r="P512" s="246"/>
      <c r="Q512" s="230" t="s">
        <v>228</v>
      </c>
      <c r="S512" s="246"/>
      <c r="T512" s="230" t="s">
        <v>228</v>
      </c>
      <c r="V512" s="205">
        <f t="shared" si="117"/>
        <v>0</v>
      </c>
      <c r="W512" s="247">
        <f t="shared" si="125"/>
        <v>0</v>
      </c>
      <c r="X512" s="247" t="e">
        <f t="shared" si="118"/>
        <v>#DIV/0!</v>
      </c>
      <c r="Y512" s="247" t="e">
        <f t="shared" si="119"/>
        <v>#DIV/0!</v>
      </c>
      <c r="Z512" s="247" t="e">
        <f t="shared" si="120"/>
        <v>#DIV/0!</v>
      </c>
    </row>
    <row r="513" spans="1:26" s="230" customFormat="1">
      <c r="A513" s="147" t="str">
        <f t="shared" si="121"/>
        <v/>
      </c>
      <c r="B513" s="243" t="str">
        <f t="shared" si="122"/>
        <v>12</v>
      </c>
      <c r="C513" s="69" t="str">
        <f t="shared" si="123"/>
        <v>12_UKxxxGx_106_Fat_13C6Glc_Liquid_Diet_mm/dd/yy_UKY_TWMF-homogenate_NMR-A</v>
      </c>
      <c r="D513" s="244"/>
      <c r="E513" s="244"/>
      <c r="F513" s="245">
        <f t="shared" si="124"/>
        <v>0</v>
      </c>
      <c r="G513" s="246"/>
      <c r="H513" s="230" t="s">
        <v>228</v>
      </c>
      <c r="J513" s="246"/>
      <c r="K513" s="230" t="s">
        <v>228</v>
      </c>
      <c r="M513" s="244"/>
      <c r="N513" s="230" t="s">
        <v>228</v>
      </c>
      <c r="P513" s="246"/>
      <c r="Q513" s="230" t="s">
        <v>228</v>
      </c>
      <c r="S513" s="246"/>
      <c r="T513" s="230" t="s">
        <v>228</v>
      </c>
      <c r="V513" s="205">
        <f t="shared" si="117"/>
        <v>0</v>
      </c>
      <c r="W513" s="247">
        <f t="shared" si="125"/>
        <v>0</v>
      </c>
      <c r="X513" s="247" t="e">
        <f t="shared" si="118"/>
        <v>#DIV/0!</v>
      </c>
      <c r="Y513" s="247" t="e">
        <f t="shared" si="119"/>
        <v>#DIV/0!</v>
      </c>
      <c r="Z513" s="247" t="e">
        <f t="shared" si="120"/>
        <v>#DIV/0!</v>
      </c>
    </row>
    <row r="514" spans="1:26" s="230" customFormat="1">
      <c r="A514" s="147" t="str">
        <f t="shared" si="121"/>
        <v/>
      </c>
      <c r="B514" s="243" t="str">
        <f t="shared" si="122"/>
        <v>13</v>
      </c>
      <c r="C514" s="69" t="str">
        <f t="shared" si="123"/>
        <v>13_UKxxxGx_107_Tumor_Left_13C6Glc_Liquid_Diet_mm/dd/yy_UKY_TWMF-homogenate_NMR-A</v>
      </c>
      <c r="D514" s="244"/>
      <c r="E514" s="244"/>
      <c r="F514" s="245">
        <f t="shared" si="124"/>
        <v>0</v>
      </c>
      <c r="G514" s="246"/>
      <c r="H514" s="230" t="s">
        <v>228</v>
      </c>
      <c r="J514" s="246"/>
      <c r="K514" s="230" t="s">
        <v>228</v>
      </c>
      <c r="M514" s="244"/>
      <c r="N514" s="230" t="s">
        <v>228</v>
      </c>
      <c r="P514" s="246"/>
      <c r="Q514" s="230" t="s">
        <v>228</v>
      </c>
      <c r="S514" s="246"/>
      <c r="T514" s="230" t="s">
        <v>228</v>
      </c>
      <c r="V514" s="205">
        <f t="shared" si="117"/>
        <v>0</v>
      </c>
      <c r="W514" s="247">
        <f t="shared" si="125"/>
        <v>0</v>
      </c>
      <c r="X514" s="247" t="e">
        <f t="shared" si="118"/>
        <v>#DIV/0!</v>
      </c>
      <c r="Y514" s="247" t="e">
        <f t="shared" si="119"/>
        <v>#DIV/0!</v>
      </c>
      <c r="Z514" s="247" t="e">
        <f t="shared" si="120"/>
        <v>#DIV/0!</v>
      </c>
    </row>
    <row r="515" spans="1:26" s="230" customFormat="1">
      <c r="A515" s="147" t="str">
        <f t="shared" si="121"/>
        <v/>
      </c>
      <c r="B515" s="243" t="str">
        <f t="shared" si="122"/>
        <v>14</v>
      </c>
      <c r="C515" s="69" t="str">
        <f t="shared" si="123"/>
        <v>14_UKxxxGx_107_Tumor_Right_13C6Glc_Liquid_Diet_mm/dd/yy_UKY_TWMF-homogenate_NMR-A</v>
      </c>
      <c r="D515" s="244"/>
      <c r="E515" s="244"/>
      <c r="F515" s="245">
        <f t="shared" si="124"/>
        <v>0</v>
      </c>
      <c r="G515" s="246"/>
      <c r="H515" s="230" t="s">
        <v>228</v>
      </c>
      <c r="J515" s="246"/>
      <c r="K515" s="230" t="s">
        <v>228</v>
      </c>
      <c r="M515" s="244"/>
      <c r="N515" s="230" t="s">
        <v>228</v>
      </c>
      <c r="P515" s="246"/>
      <c r="Q515" s="230" t="s">
        <v>228</v>
      </c>
      <c r="S515" s="246"/>
      <c r="T515" s="230" t="s">
        <v>228</v>
      </c>
      <c r="V515" s="205">
        <f t="shared" si="117"/>
        <v>0</v>
      </c>
      <c r="W515" s="247">
        <f t="shared" si="125"/>
        <v>0</v>
      </c>
      <c r="X515" s="247" t="e">
        <f t="shared" si="118"/>
        <v>#DIV/0!</v>
      </c>
      <c r="Y515" s="247" t="e">
        <f t="shared" si="119"/>
        <v>#DIV/0!</v>
      </c>
      <c r="Z515" s="247" t="e">
        <f t="shared" si="120"/>
        <v>#DIV/0!</v>
      </c>
    </row>
    <row r="516" spans="1:26" s="230" customFormat="1">
      <c r="A516" s="147" t="str">
        <f t="shared" si="121"/>
        <v/>
      </c>
      <c r="B516" s="243" t="str">
        <f t="shared" si="122"/>
        <v>15</v>
      </c>
      <c r="C516" s="69" t="str">
        <f t="shared" si="123"/>
        <v>15_UKxxxGx_107_Met_Left_13C6Glc_Liquid_Diet_mm/dd/yy_UKY_TWMF-homogenate_NMR-A</v>
      </c>
      <c r="D516" s="244"/>
      <c r="E516" s="244"/>
      <c r="F516" s="245">
        <f t="shared" si="124"/>
        <v>0</v>
      </c>
      <c r="G516" s="246"/>
      <c r="H516" s="230" t="s">
        <v>228</v>
      </c>
      <c r="J516" s="246"/>
      <c r="K516" s="230" t="s">
        <v>228</v>
      </c>
      <c r="M516" s="244"/>
      <c r="N516" s="230" t="s">
        <v>228</v>
      </c>
      <c r="P516" s="246"/>
      <c r="Q516" s="230" t="s">
        <v>228</v>
      </c>
      <c r="S516" s="246"/>
      <c r="T516" s="230" t="s">
        <v>228</v>
      </c>
      <c r="V516" s="205">
        <f t="shared" si="117"/>
        <v>0</v>
      </c>
      <c r="W516" s="247">
        <f t="shared" si="125"/>
        <v>0</v>
      </c>
      <c r="X516" s="247" t="e">
        <f t="shared" si="118"/>
        <v>#DIV/0!</v>
      </c>
      <c r="Y516" s="247" t="e">
        <f t="shared" si="119"/>
        <v>#DIV/0!</v>
      </c>
      <c r="Z516" s="247" t="e">
        <f t="shared" si="120"/>
        <v>#DIV/0!</v>
      </c>
    </row>
    <row r="517" spans="1:26" s="230" customFormat="1">
      <c r="A517" s="147" t="str">
        <f t="shared" si="121"/>
        <v/>
      </c>
      <c r="B517" s="243" t="str">
        <f t="shared" si="122"/>
        <v>16</v>
      </c>
      <c r="C517" s="69" t="str">
        <f t="shared" si="123"/>
        <v>16_UKxxxGx_107_Met_Right_13C6Glc_Liquid_Diet_mm/dd/yy_UKY_TWMF-homogenate_NMR-A</v>
      </c>
      <c r="D517" s="244"/>
      <c r="E517" s="244"/>
      <c r="F517" s="245">
        <f t="shared" si="124"/>
        <v>0</v>
      </c>
      <c r="G517" s="246"/>
      <c r="H517" s="230" t="s">
        <v>228</v>
      </c>
      <c r="J517" s="246"/>
      <c r="K517" s="230" t="s">
        <v>228</v>
      </c>
      <c r="M517" s="244"/>
      <c r="N517" s="230" t="s">
        <v>228</v>
      </c>
      <c r="P517" s="246"/>
      <c r="Q517" s="230" t="s">
        <v>228</v>
      </c>
      <c r="S517" s="246"/>
      <c r="T517" s="230" t="s">
        <v>228</v>
      </c>
      <c r="V517" s="205">
        <f t="shared" si="117"/>
        <v>0</v>
      </c>
      <c r="W517" s="247">
        <f t="shared" si="125"/>
        <v>0</v>
      </c>
      <c r="X517" s="247" t="e">
        <f t="shared" si="118"/>
        <v>#DIV/0!</v>
      </c>
      <c r="Y517" s="247" t="e">
        <f t="shared" si="119"/>
        <v>#DIV/0!</v>
      </c>
      <c r="Z517" s="247" t="e">
        <f t="shared" si="120"/>
        <v>#DIV/0!</v>
      </c>
    </row>
    <row r="518" spans="1:26" s="230" customFormat="1">
      <c r="A518" s="147" t="str">
        <f t="shared" si="121"/>
        <v/>
      </c>
      <c r="B518" s="243" t="str">
        <f t="shared" si="122"/>
        <v>17</v>
      </c>
      <c r="C518" s="69" t="str">
        <f t="shared" si="123"/>
        <v>17_UKxxxGx_107_Heart_13C6Glc_Liquid_Diet_mm/dd/yy_UKY_TWMF-homogenate_NMR-A</v>
      </c>
      <c r="D518" s="244"/>
      <c r="E518" s="244"/>
      <c r="F518" s="245">
        <f t="shared" si="124"/>
        <v>0</v>
      </c>
      <c r="G518" s="246"/>
      <c r="H518" s="230" t="s">
        <v>228</v>
      </c>
      <c r="J518" s="246"/>
      <c r="K518" s="230" t="s">
        <v>228</v>
      </c>
      <c r="M518" s="244"/>
      <c r="N518" s="230" t="s">
        <v>228</v>
      </c>
      <c r="P518" s="246"/>
      <c r="Q518" s="230" t="s">
        <v>228</v>
      </c>
      <c r="S518" s="246"/>
      <c r="T518" s="230" t="s">
        <v>228</v>
      </c>
      <c r="V518" s="205">
        <f t="shared" si="117"/>
        <v>0</v>
      </c>
      <c r="W518" s="247">
        <f t="shared" si="125"/>
        <v>0</v>
      </c>
      <c r="X518" s="247" t="e">
        <f t="shared" si="118"/>
        <v>#DIV/0!</v>
      </c>
      <c r="Y518" s="247" t="e">
        <f t="shared" si="119"/>
        <v>#DIV/0!</v>
      </c>
      <c r="Z518" s="247" t="e">
        <f t="shared" si="120"/>
        <v>#DIV/0!</v>
      </c>
    </row>
    <row r="519" spans="1:26" s="230" customFormat="1">
      <c r="A519" s="147" t="str">
        <f t="shared" si="121"/>
        <v/>
      </c>
      <c r="B519" s="243" t="str">
        <f t="shared" si="122"/>
        <v>18</v>
      </c>
      <c r="C519" s="69" t="str">
        <f t="shared" si="123"/>
        <v>18_UKxxxGx_107_Lung_13C6Glc_Liquid_Diet_mm/dd/yy_UKY_TWMF-homogenate_NMR-A</v>
      </c>
      <c r="D519" s="244"/>
      <c r="E519" s="244"/>
      <c r="F519" s="245">
        <f t="shared" si="124"/>
        <v>0</v>
      </c>
      <c r="G519" s="246"/>
      <c r="H519" s="230" t="s">
        <v>228</v>
      </c>
      <c r="J519" s="246"/>
      <c r="K519" s="230" t="s">
        <v>228</v>
      </c>
      <c r="M519" s="244"/>
      <c r="N519" s="230" t="s">
        <v>228</v>
      </c>
      <c r="P519" s="246"/>
      <c r="Q519" s="230" t="s">
        <v>228</v>
      </c>
      <c r="S519" s="246"/>
      <c r="T519" s="230" t="s">
        <v>228</v>
      </c>
      <c r="V519" s="205">
        <f t="shared" si="117"/>
        <v>0</v>
      </c>
      <c r="W519" s="247">
        <f t="shared" si="125"/>
        <v>0</v>
      </c>
      <c r="X519" s="247" t="e">
        <f t="shared" si="118"/>
        <v>#DIV/0!</v>
      </c>
      <c r="Y519" s="247" t="e">
        <f t="shared" si="119"/>
        <v>#DIV/0!</v>
      </c>
      <c r="Z519" s="247" t="e">
        <f t="shared" si="120"/>
        <v>#DIV/0!</v>
      </c>
    </row>
    <row r="520" spans="1:26" s="230" customFormat="1">
      <c r="A520" s="147" t="str">
        <f t="shared" si="121"/>
        <v/>
      </c>
      <c r="B520" s="243" t="str">
        <f t="shared" si="122"/>
        <v>19</v>
      </c>
      <c r="C520" s="69" t="str">
        <f t="shared" si="123"/>
        <v>19_UKxxxGx_107_Liver_13C6Glc_Liquid_Diet_mm/dd/yy_UKY_TWMF-homogenate_NMR-A</v>
      </c>
      <c r="D520" s="244"/>
      <c r="E520" s="244"/>
      <c r="F520" s="245">
        <f t="shared" si="124"/>
        <v>0</v>
      </c>
      <c r="G520" s="246"/>
      <c r="H520" s="230" t="s">
        <v>228</v>
      </c>
      <c r="J520" s="246"/>
      <c r="K520" s="230" t="s">
        <v>228</v>
      </c>
      <c r="M520" s="244"/>
      <c r="N520" s="230" t="s">
        <v>228</v>
      </c>
      <c r="P520" s="246"/>
      <c r="Q520" s="230" t="s">
        <v>228</v>
      </c>
      <c r="S520" s="246"/>
      <c r="T520" s="230" t="s">
        <v>228</v>
      </c>
      <c r="V520" s="205">
        <f t="shared" si="117"/>
        <v>0</v>
      </c>
      <c r="W520" s="247">
        <f t="shared" si="125"/>
        <v>0</v>
      </c>
      <c r="X520" s="247" t="e">
        <f t="shared" si="118"/>
        <v>#DIV/0!</v>
      </c>
      <c r="Y520" s="247" t="e">
        <f t="shared" si="119"/>
        <v>#DIV/0!</v>
      </c>
      <c r="Z520" s="247" t="e">
        <f t="shared" si="120"/>
        <v>#DIV/0!</v>
      </c>
    </row>
    <row r="521" spans="1:26" s="230" customFormat="1">
      <c r="A521" s="147" t="str">
        <f t="shared" si="121"/>
        <v/>
      </c>
      <c r="B521" s="243" t="str">
        <f t="shared" si="122"/>
        <v>20</v>
      </c>
      <c r="C521" s="69" t="str">
        <f t="shared" si="123"/>
        <v>20_UKxxxGx_107_Kidney_13C6Glc_Liquid_Diet_mm/dd/yy_UKY_TWMF-homogenate_NMR-A</v>
      </c>
      <c r="D521" s="244"/>
      <c r="E521" s="244"/>
      <c r="F521" s="245">
        <f t="shared" si="124"/>
        <v>0</v>
      </c>
      <c r="G521" s="246"/>
      <c r="H521" s="230" t="s">
        <v>228</v>
      </c>
      <c r="J521" s="246"/>
      <c r="K521" s="230" t="s">
        <v>228</v>
      </c>
      <c r="M521" s="244"/>
      <c r="N521" s="230" t="s">
        <v>228</v>
      </c>
      <c r="P521" s="246"/>
      <c r="Q521" s="230" t="s">
        <v>228</v>
      </c>
      <c r="S521" s="246"/>
      <c r="T521" s="230" t="s">
        <v>228</v>
      </c>
      <c r="V521" s="205">
        <f t="shared" si="117"/>
        <v>0</v>
      </c>
      <c r="W521" s="247">
        <f t="shared" si="125"/>
        <v>0</v>
      </c>
      <c r="X521" s="247" t="e">
        <f t="shared" si="118"/>
        <v>#DIV/0!</v>
      </c>
      <c r="Y521" s="247" t="e">
        <f t="shared" si="119"/>
        <v>#DIV/0!</v>
      </c>
      <c r="Z521" s="247" t="e">
        <f t="shared" si="120"/>
        <v>#DIV/0!</v>
      </c>
    </row>
    <row r="522" spans="1:26" s="230" customFormat="1">
      <c r="A522" s="147" t="str">
        <f t="shared" si="121"/>
        <v/>
      </c>
      <c r="B522" s="243" t="str">
        <f t="shared" si="122"/>
        <v>21</v>
      </c>
      <c r="C522" s="69" t="str">
        <f t="shared" si="123"/>
        <v>21_UKxxxGx_107_Pancreas_13C6Glc_Liquid_Diet_mm/dd/yy_UKY_TWMF-homogenate_NMR-A</v>
      </c>
      <c r="D522" s="244"/>
      <c r="E522" s="244"/>
      <c r="F522" s="245">
        <f t="shared" si="124"/>
        <v>0</v>
      </c>
      <c r="G522" s="246"/>
      <c r="H522" s="230" t="s">
        <v>228</v>
      </c>
      <c r="J522" s="246"/>
      <c r="K522" s="230" t="s">
        <v>228</v>
      </c>
      <c r="M522" s="244"/>
      <c r="N522" s="230" t="s">
        <v>228</v>
      </c>
      <c r="P522" s="246"/>
      <c r="Q522" s="230" t="s">
        <v>228</v>
      </c>
      <c r="S522" s="246"/>
      <c r="T522" s="230" t="s">
        <v>228</v>
      </c>
      <c r="V522" s="205">
        <f t="shared" si="117"/>
        <v>0</v>
      </c>
      <c r="W522" s="247">
        <f t="shared" si="125"/>
        <v>0</v>
      </c>
      <c r="X522" s="247" t="e">
        <f t="shared" si="118"/>
        <v>#DIV/0!</v>
      </c>
      <c r="Y522" s="247" t="e">
        <f t="shared" si="119"/>
        <v>#DIV/0!</v>
      </c>
      <c r="Z522" s="247" t="e">
        <f t="shared" si="120"/>
        <v>#DIV/0!</v>
      </c>
    </row>
    <row r="523" spans="1:26" s="230" customFormat="1">
      <c r="A523" s="147" t="str">
        <f t="shared" si="121"/>
        <v/>
      </c>
      <c r="B523" s="243" t="str">
        <f t="shared" si="122"/>
        <v>22</v>
      </c>
      <c r="C523" s="69" t="str">
        <f t="shared" si="123"/>
        <v>22_UKxxxGx_107_Brain_13C6Glc_Liquid_Diet_mm/dd/yy_UKY_TWMF-homogenate_NMR-A</v>
      </c>
      <c r="D523" s="244"/>
      <c r="E523" s="244"/>
      <c r="F523" s="245">
        <f t="shared" si="124"/>
        <v>0</v>
      </c>
      <c r="G523" s="246"/>
      <c r="H523" s="230" t="s">
        <v>228</v>
      </c>
      <c r="J523" s="246"/>
      <c r="K523" s="230" t="s">
        <v>228</v>
      </c>
      <c r="M523" s="244"/>
      <c r="N523" s="230" t="s">
        <v>228</v>
      </c>
      <c r="P523" s="246"/>
      <c r="Q523" s="230" t="s">
        <v>228</v>
      </c>
      <c r="S523" s="246"/>
      <c r="T523" s="230" t="s">
        <v>228</v>
      </c>
      <c r="V523" s="205">
        <f t="shared" si="117"/>
        <v>0</v>
      </c>
      <c r="W523" s="247">
        <f t="shared" si="125"/>
        <v>0</v>
      </c>
      <c r="X523" s="247" t="e">
        <f t="shared" si="118"/>
        <v>#DIV/0!</v>
      </c>
      <c r="Y523" s="247" t="e">
        <f t="shared" si="119"/>
        <v>#DIV/0!</v>
      </c>
      <c r="Z523" s="247" t="e">
        <f t="shared" si="120"/>
        <v>#DIV/0!</v>
      </c>
    </row>
    <row r="524" spans="1:26" s="230" customFormat="1">
      <c r="A524" s="147" t="str">
        <f t="shared" si="121"/>
        <v/>
      </c>
      <c r="B524" s="243" t="str">
        <f t="shared" si="122"/>
        <v>23</v>
      </c>
      <c r="C524" s="69" t="str">
        <f t="shared" si="123"/>
        <v>23_UKxxxGx_107_Muscle_13C6Glc_Liquid_Diet_mm/dd/yy_UKY_TWMF-homogenate_NMR-A</v>
      </c>
      <c r="D524" s="244"/>
      <c r="E524" s="244"/>
      <c r="F524" s="245">
        <f t="shared" si="124"/>
        <v>0</v>
      </c>
      <c r="G524" s="246"/>
      <c r="H524" s="230" t="s">
        <v>228</v>
      </c>
      <c r="J524" s="246"/>
      <c r="K524" s="230" t="s">
        <v>228</v>
      </c>
      <c r="M524" s="244"/>
      <c r="N524" s="230" t="s">
        <v>228</v>
      </c>
      <c r="P524" s="246"/>
      <c r="Q524" s="230" t="s">
        <v>228</v>
      </c>
      <c r="S524" s="246"/>
      <c r="T524" s="230" t="s">
        <v>228</v>
      </c>
      <c r="V524" s="205">
        <f t="shared" si="117"/>
        <v>0</v>
      </c>
      <c r="W524" s="247">
        <f t="shared" si="125"/>
        <v>0</v>
      </c>
      <c r="X524" s="247" t="e">
        <f t="shared" si="118"/>
        <v>#DIV/0!</v>
      </c>
      <c r="Y524" s="247" t="e">
        <f t="shared" si="119"/>
        <v>#DIV/0!</v>
      </c>
      <c r="Z524" s="247" t="e">
        <f t="shared" si="120"/>
        <v>#DIV/0!</v>
      </c>
    </row>
    <row r="525" spans="1:26" s="230" customFormat="1">
      <c r="A525" s="147" t="str">
        <f t="shared" si="121"/>
        <v/>
      </c>
      <c r="B525" s="243" t="str">
        <f t="shared" si="122"/>
        <v>24</v>
      </c>
      <c r="C525" s="69" t="str">
        <f t="shared" si="123"/>
        <v>24_UKxxxGx_107_Fat_13C6Glc_Liquid_Diet_mm/dd/yy_UKY_TWMF-homogenate_NMR-A</v>
      </c>
      <c r="D525" s="244"/>
      <c r="E525" s="244"/>
      <c r="F525" s="245">
        <f t="shared" si="124"/>
        <v>0</v>
      </c>
      <c r="G525" s="246"/>
      <c r="H525" s="230" t="s">
        <v>228</v>
      </c>
      <c r="J525" s="246"/>
      <c r="K525" s="230" t="s">
        <v>228</v>
      </c>
      <c r="M525" s="244"/>
      <c r="N525" s="230" t="s">
        <v>228</v>
      </c>
      <c r="P525" s="246"/>
      <c r="Q525" s="230" t="s">
        <v>228</v>
      </c>
      <c r="S525" s="246"/>
      <c r="T525" s="230" t="s">
        <v>228</v>
      </c>
      <c r="V525" s="205">
        <f t="shared" si="117"/>
        <v>0</v>
      </c>
      <c r="W525" s="247">
        <f t="shared" si="125"/>
        <v>0</v>
      </c>
      <c r="X525" s="247" t="e">
        <f t="shared" si="118"/>
        <v>#DIV/0!</v>
      </c>
      <c r="Y525" s="247" t="e">
        <f t="shared" si="119"/>
        <v>#DIV/0!</v>
      </c>
      <c r="Z525" s="247" t="e">
        <f t="shared" si="120"/>
        <v>#DIV/0!</v>
      </c>
    </row>
    <row r="526" spans="1:26" s="230" customFormat="1">
      <c r="A526" s="147" t="str">
        <f t="shared" si="121"/>
        <v>#ignore</v>
      </c>
      <c r="B526" s="243" t="str">
        <f t="shared" si="122"/>
        <v>25</v>
      </c>
      <c r="C526" s="69" t="str">
        <f t="shared" si="123"/>
        <v>25_UKxxxGx___mm/dd/yy_UKY_TWMF-homogenate_NMR-A</v>
      </c>
      <c r="D526" s="244"/>
      <c r="E526" s="244"/>
      <c r="F526" s="245">
        <f t="shared" si="124"/>
        <v>0</v>
      </c>
      <c r="G526" s="246"/>
      <c r="H526" s="230" t="s">
        <v>228</v>
      </c>
      <c r="J526" s="246"/>
      <c r="K526" s="230" t="s">
        <v>228</v>
      </c>
      <c r="M526" s="244"/>
      <c r="N526" s="230" t="s">
        <v>228</v>
      </c>
      <c r="P526" s="246"/>
      <c r="Q526" s="230" t="s">
        <v>228</v>
      </c>
      <c r="S526" s="246"/>
      <c r="T526" s="230" t="s">
        <v>228</v>
      </c>
      <c r="V526" s="205">
        <f t="shared" si="117"/>
        <v>0</v>
      </c>
      <c r="W526" s="247">
        <f t="shared" si="125"/>
        <v>0</v>
      </c>
      <c r="X526" s="247" t="e">
        <f t="shared" si="118"/>
        <v>#DIV/0!</v>
      </c>
      <c r="Y526" s="247" t="e">
        <f t="shared" si="119"/>
        <v>#DIV/0!</v>
      </c>
      <c r="Z526" s="247" t="e">
        <f t="shared" si="120"/>
        <v>#DIV/0!</v>
      </c>
    </row>
    <row r="527" spans="1:26" s="230" customFormat="1">
      <c r="A527" s="147" t="str">
        <f t="shared" si="121"/>
        <v>#ignore</v>
      </c>
      <c r="B527" s="243" t="str">
        <f t="shared" si="122"/>
        <v>26</v>
      </c>
      <c r="C527" s="69" t="str">
        <f t="shared" si="123"/>
        <v>26_UKxxxGx___mm/dd/yy_UKY_TWMF-homogenate_NMR-A</v>
      </c>
      <c r="D527" s="244"/>
      <c r="E527" s="244"/>
      <c r="F527" s="245">
        <f t="shared" si="124"/>
        <v>0</v>
      </c>
      <c r="G527" s="246"/>
      <c r="H527" s="230" t="s">
        <v>228</v>
      </c>
      <c r="J527" s="246"/>
      <c r="K527" s="230" t="s">
        <v>228</v>
      </c>
      <c r="M527" s="244"/>
      <c r="N527" s="230" t="s">
        <v>228</v>
      </c>
      <c r="P527" s="246"/>
      <c r="Q527" s="230" t="s">
        <v>228</v>
      </c>
      <c r="S527" s="246"/>
      <c r="T527" s="230" t="s">
        <v>228</v>
      </c>
      <c r="V527" s="205">
        <f t="shared" si="117"/>
        <v>0</v>
      </c>
      <c r="W527" s="247">
        <f t="shared" si="125"/>
        <v>0</v>
      </c>
      <c r="X527" s="247" t="e">
        <f t="shared" si="118"/>
        <v>#DIV/0!</v>
      </c>
      <c r="Y527" s="247" t="e">
        <f t="shared" si="119"/>
        <v>#DIV/0!</v>
      </c>
      <c r="Z527" s="247" t="e">
        <f t="shared" si="120"/>
        <v>#DIV/0!</v>
      </c>
    </row>
    <row r="528" spans="1:26" s="230" customFormat="1">
      <c r="A528" s="147" t="str">
        <f t="shared" si="121"/>
        <v>#ignore</v>
      </c>
      <c r="B528" s="243" t="str">
        <f t="shared" si="122"/>
        <v>27</v>
      </c>
      <c r="C528" s="69" t="str">
        <f t="shared" si="123"/>
        <v>27_UKxxxGx___mm/dd/yy_UKY_TWMF-homogenate_NMR-A</v>
      </c>
      <c r="D528" s="244"/>
      <c r="E528" s="244"/>
      <c r="F528" s="245">
        <f t="shared" si="124"/>
        <v>0</v>
      </c>
      <c r="G528" s="246"/>
      <c r="H528" s="230" t="s">
        <v>228</v>
      </c>
      <c r="J528" s="246"/>
      <c r="K528" s="230" t="s">
        <v>228</v>
      </c>
      <c r="M528" s="244"/>
      <c r="N528" s="230" t="s">
        <v>228</v>
      </c>
      <c r="P528" s="246"/>
      <c r="Q528" s="230" t="s">
        <v>228</v>
      </c>
      <c r="S528" s="246"/>
      <c r="T528" s="230" t="s">
        <v>228</v>
      </c>
      <c r="V528" s="205">
        <f t="shared" si="117"/>
        <v>0</v>
      </c>
      <c r="W528" s="247">
        <f t="shared" si="125"/>
        <v>0</v>
      </c>
      <c r="X528" s="247" t="e">
        <f t="shared" si="118"/>
        <v>#DIV/0!</v>
      </c>
      <c r="Y528" s="247" t="e">
        <f t="shared" si="119"/>
        <v>#DIV/0!</v>
      </c>
      <c r="Z528" s="247" t="e">
        <f t="shared" si="120"/>
        <v>#DIV/0!</v>
      </c>
    </row>
    <row r="529" spans="1:26" s="230" customFormat="1">
      <c r="A529" s="147" t="str">
        <f t="shared" si="121"/>
        <v>#ignore</v>
      </c>
      <c r="B529" s="243" t="str">
        <f t="shared" si="122"/>
        <v>28</v>
      </c>
      <c r="C529" s="69" t="str">
        <f t="shared" si="123"/>
        <v>28_UKxxxGx___mm/dd/yy_UKY_TWMF-homogenate_NMR-A</v>
      </c>
      <c r="D529" s="244"/>
      <c r="E529" s="244"/>
      <c r="F529" s="245">
        <f t="shared" si="124"/>
        <v>0</v>
      </c>
      <c r="G529" s="246"/>
      <c r="H529" s="230" t="s">
        <v>228</v>
      </c>
      <c r="J529" s="246"/>
      <c r="K529" s="230" t="s">
        <v>228</v>
      </c>
      <c r="M529" s="244"/>
      <c r="N529" s="230" t="s">
        <v>228</v>
      </c>
      <c r="P529" s="246"/>
      <c r="Q529" s="230" t="s">
        <v>228</v>
      </c>
      <c r="S529" s="246"/>
      <c r="T529" s="230" t="s">
        <v>228</v>
      </c>
      <c r="V529" s="205">
        <f t="shared" si="117"/>
        <v>0</v>
      </c>
      <c r="W529" s="247">
        <f t="shared" si="125"/>
        <v>0</v>
      </c>
      <c r="X529" s="247" t="e">
        <f t="shared" si="118"/>
        <v>#DIV/0!</v>
      </c>
      <c r="Y529" s="247" t="e">
        <f t="shared" si="119"/>
        <v>#DIV/0!</v>
      </c>
      <c r="Z529" s="247" t="e">
        <f t="shared" si="120"/>
        <v>#DIV/0!</v>
      </c>
    </row>
    <row r="530" spans="1:26" s="230" customFormat="1">
      <c r="A530" s="147" t="str">
        <f t="shared" si="121"/>
        <v>#ignore</v>
      </c>
      <c r="B530" s="243" t="str">
        <f t="shared" si="122"/>
        <v>29</v>
      </c>
      <c r="C530" s="69" t="str">
        <f t="shared" si="123"/>
        <v>29_UKxxxGx___mm/dd/yy_UKY_TWMF-homogenate_NMR-A</v>
      </c>
      <c r="D530" s="244"/>
      <c r="E530" s="244"/>
      <c r="F530" s="245">
        <f t="shared" si="124"/>
        <v>0</v>
      </c>
      <c r="G530" s="246"/>
      <c r="H530" s="230" t="s">
        <v>228</v>
      </c>
      <c r="J530" s="246"/>
      <c r="K530" s="230" t="s">
        <v>228</v>
      </c>
      <c r="M530" s="244"/>
      <c r="N530" s="230" t="s">
        <v>228</v>
      </c>
      <c r="P530" s="246"/>
      <c r="Q530" s="230" t="s">
        <v>228</v>
      </c>
      <c r="S530" s="246"/>
      <c r="T530" s="230" t="s">
        <v>228</v>
      </c>
      <c r="V530" s="205">
        <f t="shared" si="117"/>
        <v>0</v>
      </c>
      <c r="W530" s="247">
        <f t="shared" si="125"/>
        <v>0</v>
      </c>
      <c r="X530" s="247" t="e">
        <f t="shared" si="118"/>
        <v>#DIV/0!</v>
      </c>
      <c r="Y530" s="247" t="e">
        <f t="shared" si="119"/>
        <v>#DIV/0!</v>
      </c>
      <c r="Z530" s="247" t="e">
        <f t="shared" si="120"/>
        <v>#DIV/0!</v>
      </c>
    </row>
    <row r="531" spans="1:26" s="230" customFormat="1">
      <c r="A531" s="147" t="str">
        <f t="shared" si="121"/>
        <v>#ignore</v>
      </c>
      <c r="B531" s="243" t="str">
        <f t="shared" si="122"/>
        <v>30</v>
      </c>
      <c r="C531" s="69" t="str">
        <f t="shared" si="123"/>
        <v>30_UKxxxGx___mm/dd/yy_UKY_TWMF-homogenate_NMR-A</v>
      </c>
      <c r="D531" s="244"/>
      <c r="E531" s="244"/>
      <c r="F531" s="245">
        <f t="shared" si="124"/>
        <v>0</v>
      </c>
      <c r="G531" s="246"/>
      <c r="H531" s="230" t="s">
        <v>228</v>
      </c>
      <c r="J531" s="246"/>
      <c r="K531" s="230" t="s">
        <v>228</v>
      </c>
      <c r="M531" s="244"/>
      <c r="N531" s="230" t="s">
        <v>228</v>
      </c>
      <c r="P531" s="246"/>
      <c r="Q531" s="230" t="s">
        <v>228</v>
      </c>
      <c r="S531" s="246"/>
      <c r="T531" s="230" t="s">
        <v>228</v>
      </c>
      <c r="V531" s="205">
        <f t="shared" si="117"/>
        <v>0</v>
      </c>
      <c r="W531" s="247">
        <f t="shared" si="125"/>
        <v>0</v>
      </c>
      <c r="X531" s="247" t="e">
        <f t="shared" si="118"/>
        <v>#DIV/0!</v>
      </c>
      <c r="Y531" s="247" t="e">
        <f t="shared" si="119"/>
        <v>#DIV/0!</v>
      </c>
      <c r="Z531" s="247" t="e">
        <f t="shared" si="120"/>
        <v>#DIV/0!</v>
      </c>
    </row>
    <row r="532" spans="1:26" s="230" customFormat="1">
      <c r="A532" s="147" t="str">
        <f t="shared" si="121"/>
        <v>#ignore</v>
      </c>
      <c r="B532" s="243" t="str">
        <f t="shared" si="122"/>
        <v>31</v>
      </c>
      <c r="C532" s="69" t="str">
        <f t="shared" si="123"/>
        <v>31_UKxxxGx___mm/dd/yy_UKY_TWMF-homogenate_NMR-A</v>
      </c>
      <c r="D532" s="244"/>
      <c r="E532" s="244"/>
      <c r="F532" s="245">
        <f t="shared" si="124"/>
        <v>0</v>
      </c>
      <c r="G532" s="246"/>
      <c r="H532" s="230" t="s">
        <v>228</v>
      </c>
      <c r="J532" s="246"/>
      <c r="K532" s="230" t="s">
        <v>228</v>
      </c>
      <c r="M532" s="244"/>
      <c r="N532" s="230" t="s">
        <v>228</v>
      </c>
      <c r="P532" s="246"/>
      <c r="Q532" s="230" t="s">
        <v>228</v>
      </c>
      <c r="S532" s="246"/>
      <c r="T532" s="230" t="s">
        <v>228</v>
      </c>
      <c r="V532" s="205">
        <f t="shared" si="117"/>
        <v>0</v>
      </c>
      <c r="W532" s="247">
        <f t="shared" si="125"/>
        <v>0</v>
      </c>
      <c r="X532" s="247" t="e">
        <f t="shared" si="118"/>
        <v>#DIV/0!</v>
      </c>
      <c r="Y532" s="247" t="e">
        <f t="shared" si="119"/>
        <v>#DIV/0!</v>
      </c>
      <c r="Z532" s="247" t="e">
        <f t="shared" si="120"/>
        <v>#DIV/0!</v>
      </c>
    </row>
    <row r="533" spans="1:26" s="230" customFormat="1">
      <c r="A533" s="147" t="str">
        <f t="shared" si="121"/>
        <v>#ignore</v>
      </c>
      <c r="B533" s="243" t="str">
        <f t="shared" si="122"/>
        <v>32</v>
      </c>
      <c r="C533" s="69" t="str">
        <f t="shared" si="123"/>
        <v>32_UKxxxGx___mm/dd/yy_UKY_TWMF-homogenate_NMR-A</v>
      </c>
      <c r="D533" s="244"/>
      <c r="E533" s="244"/>
      <c r="F533" s="245">
        <f t="shared" si="124"/>
        <v>0</v>
      </c>
      <c r="G533" s="246"/>
      <c r="H533" s="230" t="s">
        <v>228</v>
      </c>
      <c r="J533" s="246"/>
      <c r="K533" s="230" t="s">
        <v>228</v>
      </c>
      <c r="M533" s="244"/>
      <c r="N533" s="230" t="s">
        <v>228</v>
      </c>
      <c r="P533" s="246"/>
      <c r="Q533" s="230" t="s">
        <v>228</v>
      </c>
      <c r="S533" s="246"/>
      <c r="T533" s="230" t="s">
        <v>228</v>
      </c>
      <c r="V533" s="205">
        <f t="shared" si="117"/>
        <v>0</v>
      </c>
      <c r="W533" s="247">
        <f t="shared" si="125"/>
        <v>0</v>
      </c>
      <c r="X533" s="247" t="e">
        <f t="shared" si="118"/>
        <v>#DIV/0!</v>
      </c>
      <c r="Y533" s="247" t="e">
        <f t="shared" si="119"/>
        <v>#DIV/0!</v>
      </c>
      <c r="Z533" s="247" t="e">
        <f t="shared" si="120"/>
        <v>#DIV/0!</v>
      </c>
    </row>
    <row r="534" spans="1:26" s="230" customFormat="1">
      <c r="A534" s="147" t="str">
        <f t="shared" si="121"/>
        <v>#ignore</v>
      </c>
      <c r="B534" s="243" t="str">
        <f t="shared" si="122"/>
        <v>33</v>
      </c>
      <c r="C534" s="69" t="str">
        <f t="shared" si="123"/>
        <v>33_UKxxxGx___mm/dd/yy_UKY_TWMF-homogenate_NMR-A</v>
      </c>
      <c r="D534" s="244"/>
      <c r="E534" s="244"/>
      <c r="F534" s="245">
        <f t="shared" si="124"/>
        <v>0</v>
      </c>
      <c r="G534" s="246"/>
      <c r="H534" s="230" t="s">
        <v>228</v>
      </c>
      <c r="J534" s="246"/>
      <c r="K534" s="230" t="s">
        <v>228</v>
      </c>
      <c r="M534" s="244"/>
      <c r="N534" s="230" t="s">
        <v>228</v>
      </c>
      <c r="P534" s="246"/>
      <c r="Q534" s="230" t="s">
        <v>228</v>
      </c>
      <c r="S534" s="246"/>
      <c r="T534" s="230" t="s">
        <v>228</v>
      </c>
      <c r="V534" s="205">
        <f t="shared" si="117"/>
        <v>0</v>
      </c>
      <c r="W534" s="247">
        <f t="shared" si="125"/>
        <v>0</v>
      </c>
      <c r="X534" s="247" t="e">
        <f t="shared" si="118"/>
        <v>#DIV/0!</v>
      </c>
      <c r="Y534" s="247" t="e">
        <f t="shared" si="119"/>
        <v>#DIV/0!</v>
      </c>
      <c r="Z534" s="247" t="e">
        <f t="shared" si="120"/>
        <v>#DIV/0!</v>
      </c>
    </row>
    <row r="535" spans="1:26" s="230" customFormat="1">
      <c r="A535" s="147" t="str">
        <f t="shared" si="121"/>
        <v>#ignore</v>
      </c>
      <c r="B535" s="243" t="str">
        <f t="shared" si="122"/>
        <v>34</v>
      </c>
      <c r="C535" s="69" t="str">
        <f t="shared" si="123"/>
        <v>34_UKxxxGx___mm/dd/yy_UKY_TWMF-homogenate_NMR-A</v>
      </c>
      <c r="D535" s="244"/>
      <c r="E535" s="244"/>
      <c r="F535" s="245">
        <f t="shared" si="124"/>
        <v>0</v>
      </c>
      <c r="G535" s="246"/>
      <c r="H535" s="230" t="s">
        <v>228</v>
      </c>
      <c r="J535" s="246"/>
      <c r="K535" s="230" t="s">
        <v>228</v>
      </c>
      <c r="M535" s="244"/>
      <c r="N535" s="230" t="s">
        <v>228</v>
      </c>
      <c r="P535" s="246"/>
      <c r="Q535" s="230" t="s">
        <v>228</v>
      </c>
      <c r="S535" s="246"/>
      <c r="T535" s="230" t="s">
        <v>228</v>
      </c>
      <c r="V535" s="205">
        <f t="shared" si="117"/>
        <v>0</v>
      </c>
      <c r="W535" s="247">
        <f t="shared" si="125"/>
        <v>0</v>
      </c>
      <c r="X535" s="247" t="e">
        <f t="shared" si="118"/>
        <v>#DIV/0!</v>
      </c>
      <c r="Y535" s="247" t="e">
        <f t="shared" si="119"/>
        <v>#DIV/0!</v>
      </c>
      <c r="Z535" s="247" t="e">
        <f t="shared" si="120"/>
        <v>#DIV/0!</v>
      </c>
    </row>
    <row r="536" spans="1:26" s="147" customFormat="1">
      <c r="A536" s="71"/>
      <c r="B536" s="71"/>
      <c r="C536" s="191"/>
      <c r="D536" s="191"/>
      <c r="G536" s="192"/>
      <c r="H536" s="192"/>
      <c r="I536" s="192"/>
    </row>
    <row r="537" spans="1:26" s="230" customFormat="1">
      <c r="B537" s="239" t="s">
        <v>91</v>
      </c>
      <c r="C537" s="240"/>
    </row>
    <row r="538" spans="1:26" s="147" customFormat="1">
      <c r="B538" s="168" t="s">
        <v>92</v>
      </c>
      <c r="C538" s="170"/>
    </row>
    <row r="539" spans="1:26" s="147" customFormat="1"/>
    <row r="540" spans="1:26" s="230" customFormat="1"/>
    <row r="541" spans="1:26" s="230" customFormat="1" ht="39.950000000000003" customHeight="1">
      <c r="A541" s="230" t="s">
        <v>2</v>
      </c>
      <c r="B541" s="241"/>
      <c r="C541" s="231" t="s">
        <v>33</v>
      </c>
      <c r="G541" s="150" t="str">
        <f>IF(G543="","","#sample%child.id=-acetone-FTMS_A; #.replicate=1;#%type=""analytical"";#.weight; #%units=g;*#protocol.id=acetone_extraction; #sample.type=media_extract")</f>
        <v/>
      </c>
      <c r="H541" s="230" t="str">
        <f>IF(G543="","","*#protocol.id")</f>
        <v/>
      </c>
      <c r="I541" s="151" t="str">
        <f>IF(G543="","","#sample.status")</f>
        <v/>
      </c>
      <c r="J541" s="150" t="str">
        <f>IF(J543="","","#sample%child.id=-acetone-FTMS_B; #.replicate=2;#%type=""analytical"";#.weight; #%units=g;*#protocol.id=acetone_extraction; #sample.type=media_extract")</f>
        <v/>
      </c>
      <c r="K541" s="230" t="str">
        <f>IF(J543="","","*#protocol.id")</f>
        <v/>
      </c>
      <c r="L541" s="151" t="str">
        <f>IF(J543="","","#sample.status")</f>
        <v/>
      </c>
      <c r="M541" s="150" t="str">
        <f>IF(M543="","","#sample%child.id=-acetone-ICMS_A;#.replicate=1; #%type=""analytical"";#.weight; #%units=g;*#protocol.id=acetone_extraction; #sample.type=media_extract")</f>
        <v/>
      </c>
      <c r="N541" s="230" t="str">
        <f>IF(M543="","","*#protocol.id")</f>
        <v/>
      </c>
      <c r="O541" s="151" t="str">
        <f>IF(M543="","","#sample.status")</f>
        <v/>
      </c>
      <c r="P541" s="150" t="str">
        <f>IF(P543="","","#sample%child.id=-acetone-NMR_A;#.replicate=1; #%type=""analytical"";#.weight; #%units=g;*#protocol.id=acetone_extraction; #sample.type=media_extract")</f>
        <v/>
      </c>
      <c r="Q541" s="230" t="str">
        <f>IF(P543="","","*#protocol.id")</f>
        <v/>
      </c>
      <c r="R541" s="151" t="str">
        <f>IF(P543="","","#sample.status")</f>
        <v/>
      </c>
      <c r="S541" s="150" t="str">
        <f>IF(S543="","","#sample%child.id=-acetone-NMR_B;#.replicate=2; #%type=""analytical"";#.weight; #%units=g;*#protocol.id=acetone_extraction; #sample.type=media_extract")</f>
        <v/>
      </c>
      <c r="T541" s="230" t="str">
        <f>IF(S543="","","*#protocol.id")</f>
        <v/>
      </c>
      <c r="U541" s="151" t="str">
        <f>IF(S543="","","#sample.status")</f>
        <v/>
      </c>
    </row>
    <row r="542" spans="1:26" s="230" customFormat="1" ht="36" customHeight="1">
      <c r="A542" s="230" t="s">
        <v>4</v>
      </c>
      <c r="B542" s="231" t="s">
        <v>26</v>
      </c>
      <c r="C542" s="242" t="s">
        <v>376</v>
      </c>
      <c r="D542" s="231" t="s">
        <v>377</v>
      </c>
      <c r="E542" s="231" t="s">
        <v>378</v>
      </c>
      <c r="F542" s="231" t="s">
        <v>379</v>
      </c>
      <c r="G542" s="231" t="s">
        <v>380</v>
      </c>
      <c r="H542" s="230" t="s">
        <v>222</v>
      </c>
      <c r="I542" s="151" t="s">
        <v>363</v>
      </c>
      <c r="J542" s="231" t="s">
        <v>381</v>
      </c>
      <c r="K542" s="230" t="s">
        <v>222</v>
      </c>
      <c r="L542" s="151" t="s">
        <v>363</v>
      </c>
      <c r="M542" s="231" t="s">
        <v>382</v>
      </c>
      <c r="N542" s="230" t="s">
        <v>222</v>
      </c>
      <c r="O542" s="151" t="s">
        <v>363</v>
      </c>
      <c r="P542" s="231" t="s">
        <v>383</v>
      </c>
      <c r="Q542" s="230" t="s">
        <v>222</v>
      </c>
      <c r="R542" s="151" t="s">
        <v>363</v>
      </c>
      <c r="S542" s="231" t="s">
        <v>384</v>
      </c>
      <c r="T542" s="230" t="s">
        <v>222</v>
      </c>
      <c r="U542" s="151" t="s">
        <v>363</v>
      </c>
      <c r="V542" s="231" t="s">
        <v>385</v>
      </c>
      <c r="W542" s="231" t="s">
        <v>386</v>
      </c>
      <c r="X542" s="231" t="s">
        <v>387</v>
      </c>
      <c r="Y542" s="231" t="s">
        <v>388</v>
      </c>
      <c r="Z542" s="231" t="s">
        <v>389</v>
      </c>
    </row>
    <row r="543" spans="1:26" s="230" customFormat="1">
      <c r="A543" s="147" t="str">
        <f>IF(A183="#ignore","#ignore","")</f>
        <v/>
      </c>
      <c r="B543" s="243" t="str">
        <f>B183</f>
        <v>01</v>
      </c>
      <c r="C543" s="69" t="str">
        <f>CONCATENATE(C183,"_NMR-B")</f>
        <v>01_UKxxxGx_106_Tumor_Left_13C6Glc_Liquid_Diet_mm/dd/yy_UKY_TWMF-homogenate_NMR-B</v>
      </c>
      <c r="D543" s="244"/>
      <c r="E543" s="244"/>
      <c r="F543" s="245">
        <f>E543-D543</f>
        <v>0</v>
      </c>
      <c r="G543" s="246"/>
      <c r="H543" s="230" t="s">
        <v>228</v>
      </c>
      <c r="J543" s="246"/>
      <c r="K543" s="230" t="s">
        <v>228</v>
      </c>
      <c r="M543" s="244"/>
      <c r="N543" s="230" t="s">
        <v>228</v>
      </c>
      <c r="P543" s="246"/>
      <c r="Q543" s="230" t="s">
        <v>228</v>
      </c>
      <c r="S543" s="246"/>
      <c r="T543" s="230" t="s">
        <v>228</v>
      </c>
      <c r="V543" s="205">
        <f t="shared" ref="V543:V576" si="126">(F543-G543-J543-M543)</f>
        <v>0</v>
      </c>
      <c r="W543" s="247">
        <f>V543/2</f>
        <v>0</v>
      </c>
      <c r="X543" s="247" t="e">
        <f t="shared" ref="X543:X576" si="127">M543/F543</f>
        <v>#DIV/0!</v>
      </c>
      <c r="Y543" s="247" t="e">
        <f t="shared" ref="Y543:Y576" si="128">P543/F543</f>
        <v>#DIV/0!</v>
      </c>
      <c r="Z543" s="247" t="e">
        <f t="shared" ref="Z543:Z576" si="129">S543/F543</f>
        <v>#DIV/0!</v>
      </c>
    </row>
    <row r="544" spans="1:26" s="230" customFormat="1">
      <c r="A544" s="147" t="str">
        <f t="shared" ref="A544:A576" si="130">IF(A184="#ignore","#ignore","")</f>
        <v/>
      </c>
      <c r="B544" s="243" t="str">
        <f t="shared" ref="B544:B576" si="131">B184</f>
        <v>02</v>
      </c>
      <c r="C544" s="69" t="str">
        <f t="shared" ref="C544:C576" si="132">CONCATENATE(C184,"_NMR-B")</f>
        <v>02_UKxxxGx_106_Tumor_Right_13C6Glc_Liquid_Diet_mm/dd/yy_UKY_TWMF-homogenate_NMR-B</v>
      </c>
      <c r="D544" s="244"/>
      <c r="E544" s="244"/>
      <c r="F544" s="245">
        <f t="shared" ref="F544:F576" si="133">E544-D544</f>
        <v>0</v>
      </c>
      <c r="G544" s="246"/>
      <c r="H544" s="230" t="s">
        <v>228</v>
      </c>
      <c r="J544" s="246"/>
      <c r="K544" s="230" t="s">
        <v>228</v>
      </c>
      <c r="M544" s="244"/>
      <c r="N544" s="230" t="s">
        <v>228</v>
      </c>
      <c r="P544" s="246"/>
      <c r="Q544" s="230" t="s">
        <v>228</v>
      </c>
      <c r="S544" s="246"/>
      <c r="T544" s="230" t="s">
        <v>228</v>
      </c>
      <c r="V544" s="205">
        <f t="shared" si="126"/>
        <v>0</v>
      </c>
      <c r="W544" s="247">
        <f t="shared" ref="W544:W576" si="134">V544/2</f>
        <v>0</v>
      </c>
      <c r="X544" s="247" t="e">
        <f t="shared" si="127"/>
        <v>#DIV/0!</v>
      </c>
      <c r="Y544" s="247" t="e">
        <f t="shared" si="128"/>
        <v>#DIV/0!</v>
      </c>
      <c r="Z544" s="247" t="e">
        <f t="shared" si="129"/>
        <v>#DIV/0!</v>
      </c>
    </row>
    <row r="545" spans="1:26" s="230" customFormat="1">
      <c r="A545" s="147" t="str">
        <f t="shared" si="130"/>
        <v/>
      </c>
      <c r="B545" s="243" t="str">
        <f t="shared" si="131"/>
        <v>03</v>
      </c>
      <c r="C545" s="69" t="str">
        <f t="shared" si="132"/>
        <v>03_UKxxxGx_106_Met_Left_13C6Glc_Liquid_Diet_mm/dd/yy_UKY_TWMF-homogenate_NMR-B</v>
      </c>
      <c r="D545" s="244"/>
      <c r="E545" s="244"/>
      <c r="F545" s="245">
        <f t="shared" si="133"/>
        <v>0</v>
      </c>
      <c r="G545" s="246"/>
      <c r="H545" s="230" t="s">
        <v>228</v>
      </c>
      <c r="J545" s="246"/>
      <c r="K545" s="230" t="s">
        <v>228</v>
      </c>
      <c r="M545" s="244"/>
      <c r="N545" s="230" t="s">
        <v>228</v>
      </c>
      <c r="P545" s="246"/>
      <c r="Q545" s="230" t="s">
        <v>228</v>
      </c>
      <c r="S545" s="246"/>
      <c r="T545" s="230" t="s">
        <v>228</v>
      </c>
      <c r="V545" s="205">
        <f t="shared" si="126"/>
        <v>0</v>
      </c>
      <c r="W545" s="247">
        <f t="shared" si="134"/>
        <v>0</v>
      </c>
      <c r="X545" s="247" t="e">
        <f t="shared" si="127"/>
        <v>#DIV/0!</v>
      </c>
      <c r="Y545" s="247" t="e">
        <f t="shared" si="128"/>
        <v>#DIV/0!</v>
      </c>
      <c r="Z545" s="247" t="e">
        <f t="shared" si="129"/>
        <v>#DIV/0!</v>
      </c>
    </row>
    <row r="546" spans="1:26" s="230" customFormat="1">
      <c r="A546" s="147" t="str">
        <f t="shared" si="130"/>
        <v/>
      </c>
      <c r="B546" s="243" t="str">
        <f t="shared" si="131"/>
        <v>04</v>
      </c>
      <c r="C546" s="69" t="str">
        <f t="shared" si="132"/>
        <v>04_UKxxxGx_106_Met_Right_13C6Glc_Liquid_Diet_mm/dd/yy_UKY_TWMF-homogenate_NMR-B</v>
      </c>
      <c r="D546" s="244"/>
      <c r="E546" s="244"/>
      <c r="F546" s="245">
        <f t="shared" si="133"/>
        <v>0</v>
      </c>
      <c r="G546" s="246"/>
      <c r="H546" s="230" t="s">
        <v>228</v>
      </c>
      <c r="J546" s="246"/>
      <c r="K546" s="230" t="s">
        <v>228</v>
      </c>
      <c r="M546" s="244"/>
      <c r="N546" s="230" t="s">
        <v>228</v>
      </c>
      <c r="P546" s="246"/>
      <c r="Q546" s="230" t="s">
        <v>228</v>
      </c>
      <c r="S546" s="246"/>
      <c r="T546" s="230" t="s">
        <v>228</v>
      </c>
      <c r="V546" s="205">
        <f t="shared" si="126"/>
        <v>0</v>
      </c>
      <c r="W546" s="247">
        <f t="shared" si="134"/>
        <v>0</v>
      </c>
      <c r="X546" s="247" t="e">
        <f t="shared" si="127"/>
        <v>#DIV/0!</v>
      </c>
      <c r="Y546" s="247" t="e">
        <f t="shared" si="128"/>
        <v>#DIV/0!</v>
      </c>
      <c r="Z546" s="247" t="e">
        <f t="shared" si="129"/>
        <v>#DIV/0!</v>
      </c>
    </row>
    <row r="547" spans="1:26" s="230" customFormat="1">
      <c r="A547" s="147" t="str">
        <f t="shared" si="130"/>
        <v/>
      </c>
      <c r="B547" s="243" t="str">
        <f t="shared" si="131"/>
        <v>05</v>
      </c>
      <c r="C547" s="69" t="str">
        <f t="shared" si="132"/>
        <v>05_UKxxxGx_106_Heart_13C6Glc_Liquid_Diet_mm/dd/yy_UKY_TWMF-homogenate_NMR-B</v>
      </c>
      <c r="D547" s="244"/>
      <c r="E547" s="244"/>
      <c r="F547" s="245">
        <f t="shared" si="133"/>
        <v>0</v>
      </c>
      <c r="G547" s="246"/>
      <c r="H547" s="230" t="s">
        <v>228</v>
      </c>
      <c r="J547" s="246"/>
      <c r="K547" s="230" t="s">
        <v>228</v>
      </c>
      <c r="M547" s="244"/>
      <c r="N547" s="230" t="s">
        <v>228</v>
      </c>
      <c r="P547" s="246"/>
      <c r="Q547" s="230" t="s">
        <v>228</v>
      </c>
      <c r="S547" s="246"/>
      <c r="T547" s="230" t="s">
        <v>228</v>
      </c>
      <c r="V547" s="205">
        <f t="shared" si="126"/>
        <v>0</v>
      </c>
      <c r="W547" s="247">
        <f t="shared" si="134"/>
        <v>0</v>
      </c>
      <c r="X547" s="247" t="e">
        <f t="shared" si="127"/>
        <v>#DIV/0!</v>
      </c>
      <c r="Y547" s="247" t="e">
        <f t="shared" si="128"/>
        <v>#DIV/0!</v>
      </c>
      <c r="Z547" s="247" t="e">
        <f t="shared" si="129"/>
        <v>#DIV/0!</v>
      </c>
    </row>
    <row r="548" spans="1:26" s="230" customFormat="1">
      <c r="A548" s="147" t="str">
        <f t="shared" si="130"/>
        <v/>
      </c>
      <c r="B548" s="243" t="str">
        <f t="shared" si="131"/>
        <v>06</v>
      </c>
      <c r="C548" s="69" t="str">
        <f t="shared" si="132"/>
        <v>06_UKxxxGx_106_Lung_13C6Glc_Liquid_Diet_mm/dd/yy_UKY_TWMF-homogenate_NMR-B</v>
      </c>
      <c r="D548" s="244"/>
      <c r="E548" s="244"/>
      <c r="F548" s="245">
        <f t="shared" si="133"/>
        <v>0</v>
      </c>
      <c r="G548" s="246"/>
      <c r="H548" s="230" t="s">
        <v>228</v>
      </c>
      <c r="J548" s="246"/>
      <c r="K548" s="230" t="s">
        <v>228</v>
      </c>
      <c r="M548" s="244"/>
      <c r="N548" s="230" t="s">
        <v>228</v>
      </c>
      <c r="P548" s="246"/>
      <c r="Q548" s="230" t="s">
        <v>228</v>
      </c>
      <c r="S548" s="246"/>
      <c r="T548" s="230" t="s">
        <v>228</v>
      </c>
      <c r="V548" s="205">
        <f t="shared" si="126"/>
        <v>0</v>
      </c>
      <c r="W548" s="247">
        <f t="shared" si="134"/>
        <v>0</v>
      </c>
      <c r="X548" s="247" t="e">
        <f t="shared" si="127"/>
        <v>#DIV/0!</v>
      </c>
      <c r="Y548" s="247" t="e">
        <f t="shared" si="128"/>
        <v>#DIV/0!</v>
      </c>
      <c r="Z548" s="247" t="e">
        <f t="shared" si="129"/>
        <v>#DIV/0!</v>
      </c>
    </row>
    <row r="549" spans="1:26" s="230" customFormat="1">
      <c r="A549" s="147" t="str">
        <f t="shared" si="130"/>
        <v/>
      </c>
      <c r="B549" s="243" t="str">
        <f t="shared" si="131"/>
        <v>07</v>
      </c>
      <c r="C549" s="69" t="str">
        <f t="shared" si="132"/>
        <v>07_UKxxxGx_106_Liver_13C6Glc_Liquid_Diet_mm/dd/yy_UKY_TWMF-homogenate_NMR-B</v>
      </c>
      <c r="D549" s="244"/>
      <c r="E549" s="244"/>
      <c r="F549" s="245">
        <f t="shared" si="133"/>
        <v>0</v>
      </c>
      <c r="G549" s="246"/>
      <c r="H549" s="230" t="s">
        <v>228</v>
      </c>
      <c r="J549" s="246"/>
      <c r="K549" s="230" t="s">
        <v>228</v>
      </c>
      <c r="M549" s="244"/>
      <c r="N549" s="230" t="s">
        <v>228</v>
      </c>
      <c r="P549" s="246"/>
      <c r="Q549" s="230" t="s">
        <v>228</v>
      </c>
      <c r="S549" s="246"/>
      <c r="T549" s="230" t="s">
        <v>228</v>
      </c>
      <c r="V549" s="205">
        <f t="shared" si="126"/>
        <v>0</v>
      </c>
      <c r="W549" s="247">
        <f t="shared" si="134"/>
        <v>0</v>
      </c>
      <c r="X549" s="247" t="e">
        <f t="shared" si="127"/>
        <v>#DIV/0!</v>
      </c>
      <c r="Y549" s="247" t="e">
        <f t="shared" si="128"/>
        <v>#DIV/0!</v>
      </c>
      <c r="Z549" s="247" t="e">
        <f t="shared" si="129"/>
        <v>#DIV/0!</v>
      </c>
    </row>
    <row r="550" spans="1:26" s="230" customFormat="1">
      <c r="A550" s="147" t="str">
        <f t="shared" si="130"/>
        <v/>
      </c>
      <c r="B550" s="243" t="str">
        <f t="shared" si="131"/>
        <v>08</v>
      </c>
      <c r="C550" s="69" t="str">
        <f t="shared" si="132"/>
        <v>08_UKxxxGx_106_Kidney_13C6Glc_Liquid_Diet_mm/dd/yy_UKY_TWMF-homogenate_NMR-B</v>
      </c>
      <c r="D550" s="244"/>
      <c r="E550" s="244"/>
      <c r="F550" s="245">
        <f t="shared" si="133"/>
        <v>0</v>
      </c>
      <c r="G550" s="246"/>
      <c r="H550" s="230" t="s">
        <v>228</v>
      </c>
      <c r="J550" s="246"/>
      <c r="K550" s="230" t="s">
        <v>228</v>
      </c>
      <c r="M550" s="244"/>
      <c r="N550" s="230" t="s">
        <v>228</v>
      </c>
      <c r="P550" s="246"/>
      <c r="Q550" s="230" t="s">
        <v>228</v>
      </c>
      <c r="S550" s="246"/>
      <c r="T550" s="230" t="s">
        <v>228</v>
      </c>
      <c r="V550" s="205">
        <f t="shared" si="126"/>
        <v>0</v>
      </c>
      <c r="W550" s="247">
        <f t="shared" si="134"/>
        <v>0</v>
      </c>
      <c r="X550" s="247" t="e">
        <f t="shared" si="127"/>
        <v>#DIV/0!</v>
      </c>
      <c r="Y550" s="247" t="e">
        <f t="shared" si="128"/>
        <v>#DIV/0!</v>
      </c>
      <c r="Z550" s="247" t="e">
        <f t="shared" si="129"/>
        <v>#DIV/0!</v>
      </c>
    </row>
    <row r="551" spans="1:26" s="230" customFormat="1">
      <c r="A551" s="147" t="str">
        <f t="shared" si="130"/>
        <v/>
      </c>
      <c r="B551" s="243" t="str">
        <f t="shared" si="131"/>
        <v>09</v>
      </c>
      <c r="C551" s="69" t="str">
        <f t="shared" si="132"/>
        <v>09_UKxxxGx_106_Pancreas_13C6Glc_Liquid_Diet_mm/dd/yy_UKY_TWMF-homogenate_NMR-B</v>
      </c>
      <c r="D551" s="244"/>
      <c r="E551" s="244"/>
      <c r="F551" s="245">
        <f t="shared" si="133"/>
        <v>0</v>
      </c>
      <c r="G551" s="246"/>
      <c r="H551" s="230" t="s">
        <v>228</v>
      </c>
      <c r="J551" s="246"/>
      <c r="K551" s="230" t="s">
        <v>228</v>
      </c>
      <c r="M551" s="244"/>
      <c r="N551" s="230" t="s">
        <v>228</v>
      </c>
      <c r="P551" s="246"/>
      <c r="Q551" s="230" t="s">
        <v>228</v>
      </c>
      <c r="S551" s="246"/>
      <c r="T551" s="230" t="s">
        <v>228</v>
      </c>
      <c r="V551" s="205">
        <f t="shared" si="126"/>
        <v>0</v>
      </c>
      <c r="W551" s="247">
        <f t="shared" si="134"/>
        <v>0</v>
      </c>
      <c r="X551" s="247" t="e">
        <f t="shared" si="127"/>
        <v>#DIV/0!</v>
      </c>
      <c r="Y551" s="247" t="e">
        <f t="shared" si="128"/>
        <v>#DIV/0!</v>
      </c>
      <c r="Z551" s="247" t="e">
        <f t="shared" si="129"/>
        <v>#DIV/0!</v>
      </c>
    </row>
    <row r="552" spans="1:26" s="230" customFormat="1">
      <c r="A552" s="147" t="str">
        <f t="shared" si="130"/>
        <v/>
      </c>
      <c r="B552" s="243" t="str">
        <f t="shared" si="131"/>
        <v>10</v>
      </c>
      <c r="C552" s="69" t="str">
        <f t="shared" si="132"/>
        <v>10_UKxxxGx_106_Brain_13C6Glc_Liquid_Diet_mm/dd/yy_UKY_TWMF-homogenate_NMR-B</v>
      </c>
      <c r="D552" s="244"/>
      <c r="E552" s="244"/>
      <c r="F552" s="245">
        <f t="shared" si="133"/>
        <v>0</v>
      </c>
      <c r="G552" s="246"/>
      <c r="H552" s="230" t="s">
        <v>228</v>
      </c>
      <c r="J552" s="246"/>
      <c r="K552" s="230" t="s">
        <v>228</v>
      </c>
      <c r="M552" s="244"/>
      <c r="N552" s="230" t="s">
        <v>228</v>
      </c>
      <c r="P552" s="246"/>
      <c r="Q552" s="230" t="s">
        <v>228</v>
      </c>
      <c r="S552" s="246"/>
      <c r="T552" s="230" t="s">
        <v>228</v>
      </c>
      <c r="V552" s="205">
        <f t="shared" si="126"/>
        <v>0</v>
      </c>
      <c r="W552" s="247">
        <f t="shared" si="134"/>
        <v>0</v>
      </c>
      <c r="X552" s="247" t="e">
        <f t="shared" si="127"/>
        <v>#DIV/0!</v>
      </c>
      <c r="Y552" s="247" t="e">
        <f t="shared" si="128"/>
        <v>#DIV/0!</v>
      </c>
      <c r="Z552" s="247" t="e">
        <f t="shared" si="129"/>
        <v>#DIV/0!</v>
      </c>
    </row>
    <row r="553" spans="1:26" s="230" customFormat="1">
      <c r="A553" s="147" t="str">
        <f t="shared" si="130"/>
        <v/>
      </c>
      <c r="B553" s="243" t="str">
        <f t="shared" si="131"/>
        <v>11</v>
      </c>
      <c r="C553" s="69" t="str">
        <f t="shared" si="132"/>
        <v>11_UKxxxGx_106_Muscle_13C6Glc_Liquid_Diet_mm/dd/yy_UKY_TWMF-homogenate_NMR-B</v>
      </c>
      <c r="D553" s="244"/>
      <c r="E553" s="244"/>
      <c r="F553" s="245">
        <f t="shared" si="133"/>
        <v>0</v>
      </c>
      <c r="G553" s="246"/>
      <c r="H553" s="230" t="s">
        <v>228</v>
      </c>
      <c r="J553" s="246"/>
      <c r="K553" s="230" t="s">
        <v>228</v>
      </c>
      <c r="M553" s="244"/>
      <c r="N553" s="230" t="s">
        <v>228</v>
      </c>
      <c r="P553" s="246"/>
      <c r="Q553" s="230" t="s">
        <v>228</v>
      </c>
      <c r="S553" s="246"/>
      <c r="T553" s="230" t="s">
        <v>228</v>
      </c>
      <c r="V553" s="205">
        <f t="shared" si="126"/>
        <v>0</v>
      </c>
      <c r="W553" s="247">
        <f t="shared" si="134"/>
        <v>0</v>
      </c>
      <c r="X553" s="247" t="e">
        <f t="shared" si="127"/>
        <v>#DIV/0!</v>
      </c>
      <c r="Y553" s="247" t="e">
        <f t="shared" si="128"/>
        <v>#DIV/0!</v>
      </c>
      <c r="Z553" s="247" t="e">
        <f t="shared" si="129"/>
        <v>#DIV/0!</v>
      </c>
    </row>
    <row r="554" spans="1:26" s="230" customFormat="1">
      <c r="A554" s="147" t="str">
        <f t="shared" si="130"/>
        <v/>
      </c>
      <c r="B554" s="243" t="str">
        <f t="shared" si="131"/>
        <v>12</v>
      </c>
      <c r="C554" s="69" t="str">
        <f t="shared" si="132"/>
        <v>12_UKxxxGx_106_Fat_13C6Glc_Liquid_Diet_mm/dd/yy_UKY_TWMF-homogenate_NMR-B</v>
      </c>
      <c r="D554" s="244"/>
      <c r="E554" s="244"/>
      <c r="F554" s="245">
        <f t="shared" si="133"/>
        <v>0</v>
      </c>
      <c r="G554" s="246"/>
      <c r="H554" s="230" t="s">
        <v>228</v>
      </c>
      <c r="J554" s="246"/>
      <c r="K554" s="230" t="s">
        <v>228</v>
      </c>
      <c r="M554" s="244"/>
      <c r="N554" s="230" t="s">
        <v>228</v>
      </c>
      <c r="P554" s="246"/>
      <c r="Q554" s="230" t="s">
        <v>228</v>
      </c>
      <c r="S554" s="246"/>
      <c r="T554" s="230" t="s">
        <v>228</v>
      </c>
      <c r="V554" s="205">
        <f t="shared" si="126"/>
        <v>0</v>
      </c>
      <c r="W554" s="247">
        <f t="shared" si="134"/>
        <v>0</v>
      </c>
      <c r="X554" s="247" t="e">
        <f t="shared" si="127"/>
        <v>#DIV/0!</v>
      </c>
      <c r="Y554" s="247" t="e">
        <f t="shared" si="128"/>
        <v>#DIV/0!</v>
      </c>
      <c r="Z554" s="247" t="e">
        <f t="shared" si="129"/>
        <v>#DIV/0!</v>
      </c>
    </row>
    <row r="555" spans="1:26" s="230" customFormat="1">
      <c r="A555" s="147" t="str">
        <f t="shared" si="130"/>
        <v/>
      </c>
      <c r="B555" s="243" t="str">
        <f t="shared" si="131"/>
        <v>13</v>
      </c>
      <c r="C555" s="69" t="str">
        <f t="shared" si="132"/>
        <v>13_UKxxxGx_107_Tumor_Left_13C6Glc_Liquid_Diet_mm/dd/yy_UKY_TWMF-homogenate_NMR-B</v>
      </c>
      <c r="D555" s="244"/>
      <c r="E555" s="244"/>
      <c r="F555" s="245">
        <f t="shared" si="133"/>
        <v>0</v>
      </c>
      <c r="G555" s="246"/>
      <c r="H555" s="230" t="s">
        <v>228</v>
      </c>
      <c r="J555" s="246"/>
      <c r="K555" s="230" t="s">
        <v>228</v>
      </c>
      <c r="M555" s="244"/>
      <c r="N555" s="230" t="s">
        <v>228</v>
      </c>
      <c r="P555" s="246"/>
      <c r="Q555" s="230" t="s">
        <v>228</v>
      </c>
      <c r="S555" s="246"/>
      <c r="T555" s="230" t="s">
        <v>228</v>
      </c>
      <c r="V555" s="205">
        <f t="shared" si="126"/>
        <v>0</v>
      </c>
      <c r="W555" s="247">
        <f t="shared" si="134"/>
        <v>0</v>
      </c>
      <c r="X555" s="247" t="e">
        <f t="shared" si="127"/>
        <v>#DIV/0!</v>
      </c>
      <c r="Y555" s="247" t="e">
        <f t="shared" si="128"/>
        <v>#DIV/0!</v>
      </c>
      <c r="Z555" s="247" t="e">
        <f t="shared" si="129"/>
        <v>#DIV/0!</v>
      </c>
    </row>
    <row r="556" spans="1:26" s="230" customFormat="1">
      <c r="A556" s="147" t="str">
        <f t="shared" si="130"/>
        <v/>
      </c>
      <c r="B556" s="243" t="str">
        <f t="shared" si="131"/>
        <v>14</v>
      </c>
      <c r="C556" s="69" t="str">
        <f t="shared" si="132"/>
        <v>14_UKxxxGx_107_Tumor_Right_13C6Glc_Liquid_Diet_mm/dd/yy_UKY_TWMF-homogenate_NMR-B</v>
      </c>
      <c r="D556" s="244"/>
      <c r="E556" s="244"/>
      <c r="F556" s="245">
        <f t="shared" si="133"/>
        <v>0</v>
      </c>
      <c r="G556" s="246"/>
      <c r="H556" s="230" t="s">
        <v>228</v>
      </c>
      <c r="J556" s="246"/>
      <c r="K556" s="230" t="s">
        <v>228</v>
      </c>
      <c r="M556" s="244"/>
      <c r="N556" s="230" t="s">
        <v>228</v>
      </c>
      <c r="P556" s="246"/>
      <c r="Q556" s="230" t="s">
        <v>228</v>
      </c>
      <c r="S556" s="246"/>
      <c r="T556" s="230" t="s">
        <v>228</v>
      </c>
      <c r="V556" s="205">
        <f t="shared" si="126"/>
        <v>0</v>
      </c>
      <c r="W556" s="247">
        <f t="shared" si="134"/>
        <v>0</v>
      </c>
      <c r="X556" s="247" t="e">
        <f t="shared" si="127"/>
        <v>#DIV/0!</v>
      </c>
      <c r="Y556" s="247" t="e">
        <f t="shared" si="128"/>
        <v>#DIV/0!</v>
      </c>
      <c r="Z556" s="247" t="e">
        <f t="shared" si="129"/>
        <v>#DIV/0!</v>
      </c>
    </row>
    <row r="557" spans="1:26" s="230" customFormat="1">
      <c r="A557" s="147" t="str">
        <f t="shared" si="130"/>
        <v/>
      </c>
      <c r="B557" s="243" t="str">
        <f t="shared" si="131"/>
        <v>15</v>
      </c>
      <c r="C557" s="69" t="str">
        <f t="shared" si="132"/>
        <v>15_UKxxxGx_107_Met_Left_13C6Glc_Liquid_Diet_mm/dd/yy_UKY_TWMF-homogenate_NMR-B</v>
      </c>
      <c r="D557" s="244"/>
      <c r="E557" s="244"/>
      <c r="F557" s="245">
        <f t="shared" si="133"/>
        <v>0</v>
      </c>
      <c r="G557" s="246"/>
      <c r="H557" s="230" t="s">
        <v>228</v>
      </c>
      <c r="J557" s="246"/>
      <c r="K557" s="230" t="s">
        <v>228</v>
      </c>
      <c r="M557" s="244"/>
      <c r="N557" s="230" t="s">
        <v>228</v>
      </c>
      <c r="P557" s="246"/>
      <c r="Q557" s="230" t="s">
        <v>228</v>
      </c>
      <c r="S557" s="246"/>
      <c r="T557" s="230" t="s">
        <v>228</v>
      </c>
      <c r="V557" s="205">
        <f t="shared" si="126"/>
        <v>0</v>
      </c>
      <c r="W557" s="247">
        <f t="shared" si="134"/>
        <v>0</v>
      </c>
      <c r="X557" s="247" t="e">
        <f t="shared" si="127"/>
        <v>#DIV/0!</v>
      </c>
      <c r="Y557" s="247" t="e">
        <f t="shared" si="128"/>
        <v>#DIV/0!</v>
      </c>
      <c r="Z557" s="247" t="e">
        <f t="shared" si="129"/>
        <v>#DIV/0!</v>
      </c>
    </row>
    <row r="558" spans="1:26" s="230" customFormat="1">
      <c r="A558" s="147" t="str">
        <f t="shared" si="130"/>
        <v/>
      </c>
      <c r="B558" s="243" t="str">
        <f t="shared" si="131"/>
        <v>16</v>
      </c>
      <c r="C558" s="69" t="str">
        <f t="shared" si="132"/>
        <v>16_UKxxxGx_107_Met_Right_13C6Glc_Liquid_Diet_mm/dd/yy_UKY_TWMF-homogenate_NMR-B</v>
      </c>
      <c r="D558" s="244"/>
      <c r="E558" s="244"/>
      <c r="F558" s="245">
        <f t="shared" si="133"/>
        <v>0</v>
      </c>
      <c r="G558" s="246"/>
      <c r="H558" s="230" t="s">
        <v>228</v>
      </c>
      <c r="J558" s="246"/>
      <c r="K558" s="230" t="s">
        <v>228</v>
      </c>
      <c r="M558" s="244"/>
      <c r="N558" s="230" t="s">
        <v>228</v>
      </c>
      <c r="P558" s="246"/>
      <c r="Q558" s="230" t="s">
        <v>228</v>
      </c>
      <c r="S558" s="246"/>
      <c r="T558" s="230" t="s">
        <v>228</v>
      </c>
      <c r="V558" s="205">
        <f t="shared" si="126"/>
        <v>0</v>
      </c>
      <c r="W558" s="247">
        <f t="shared" si="134"/>
        <v>0</v>
      </c>
      <c r="X558" s="247" t="e">
        <f t="shared" si="127"/>
        <v>#DIV/0!</v>
      </c>
      <c r="Y558" s="247" t="e">
        <f t="shared" si="128"/>
        <v>#DIV/0!</v>
      </c>
      <c r="Z558" s="247" t="e">
        <f t="shared" si="129"/>
        <v>#DIV/0!</v>
      </c>
    </row>
    <row r="559" spans="1:26" s="230" customFormat="1">
      <c r="A559" s="147" t="str">
        <f t="shared" si="130"/>
        <v/>
      </c>
      <c r="B559" s="243" t="str">
        <f t="shared" si="131"/>
        <v>17</v>
      </c>
      <c r="C559" s="69" t="str">
        <f t="shared" si="132"/>
        <v>17_UKxxxGx_107_Heart_13C6Glc_Liquid_Diet_mm/dd/yy_UKY_TWMF-homogenate_NMR-B</v>
      </c>
      <c r="D559" s="244"/>
      <c r="E559" s="244"/>
      <c r="F559" s="245">
        <f t="shared" si="133"/>
        <v>0</v>
      </c>
      <c r="G559" s="246"/>
      <c r="H559" s="230" t="s">
        <v>228</v>
      </c>
      <c r="J559" s="246"/>
      <c r="K559" s="230" t="s">
        <v>228</v>
      </c>
      <c r="M559" s="244"/>
      <c r="N559" s="230" t="s">
        <v>228</v>
      </c>
      <c r="P559" s="246"/>
      <c r="Q559" s="230" t="s">
        <v>228</v>
      </c>
      <c r="S559" s="246"/>
      <c r="T559" s="230" t="s">
        <v>228</v>
      </c>
      <c r="V559" s="205">
        <f t="shared" si="126"/>
        <v>0</v>
      </c>
      <c r="W559" s="247">
        <f t="shared" si="134"/>
        <v>0</v>
      </c>
      <c r="X559" s="247" t="e">
        <f t="shared" si="127"/>
        <v>#DIV/0!</v>
      </c>
      <c r="Y559" s="247" t="e">
        <f t="shared" si="128"/>
        <v>#DIV/0!</v>
      </c>
      <c r="Z559" s="247" t="e">
        <f t="shared" si="129"/>
        <v>#DIV/0!</v>
      </c>
    </row>
    <row r="560" spans="1:26" s="230" customFormat="1">
      <c r="A560" s="147" t="str">
        <f t="shared" si="130"/>
        <v/>
      </c>
      <c r="B560" s="243" t="str">
        <f t="shared" si="131"/>
        <v>18</v>
      </c>
      <c r="C560" s="69" t="str">
        <f t="shared" si="132"/>
        <v>18_UKxxxGx_107_Lung_13C6Glc_Liquid_Diet_mm/dd/yy_UKY_TWMF-homogenate_NMR-B</v>
      </c>
      <c r="D560" s="244"/>
      <c r="E560" s="244"/>
      <c r="F560" s="245">
        <f t="shared" si="133"/>
        <v>0</v>
      </c>
      <c r="G560" s="246"/>
      <c r="H560" s="230" t="s">
        <v>228</v>
      </c>
      <c r="J560" s="246"/>
      <c r="K560" s="230" t="s">
        <v>228</v>
      </c>
      <c r="M560" s="244"/>
      <c r="N560" s="230" t="s">
        <v>228</v>
      </c>
      <c r="P560" s="246"/>
      <c r="Q560" s="230" t="s">
        <v>228</v>
      </c>
      <c r="S560" s="246"/>
      <c r="T560" s="230" t="s">
        <v>228</v>
      </c>
      <c r="V560" s="205">
        <f t="shared" si="126"/>
        <v>0</v>
      </c>
      <c r="W560" s="247">
        <f t="shared" si="134"/>
        <v>0</v>
      </c>
      <c r="X560" s="247" t="e">
        <f t="shared" si="127"/>
        <v>#DIV/0!</v>
      </c>
      <c r="Y560" s="247" t="e">
        <f t="shared" si="128"/>
        <v>#DIV/0!</v>
      </c>
      <c r="Z560" s="247" t="e">
        <f t="shared" si="129"/>
        <v>#DIV/0!</v>
      </c>
    </row>
    <row r="561" spans="1:26" s="230" customFormat="1">
      <c r="A561" s="147" t="str">
        <f t="shared" si="130"/>
        <v/>
      </c>
      <c r="B561" s="243" t="str">
        <f t="shared" si="131"/>
        <v>19</v>
      </c>
      <c r="C561" s="69" t="str">
        <f t="shared" si="132"/>
        <v>19_UKxxxGx_107_Liver_13C6Glc_Liquid_Diet_mm/dd/yy_UKY_TWMF-homogenate_NMR-B</v>
      </c>
      <c r="D561" s="244"/>
      <c r="E561" s="244"/>
      <c r="F561" s="245">
        <f t="shared" si="133"/>
        <v>0</v>
      </c>
      <c r="G561" s="246"/>
      <c r="H561" s="230" t="s">
        <v>228</v>
      </c>
      <c r="J561" s="246"/>
      <c r="K561" s="230" t="s">
        <v>228</v>
      </c>
      <c r="M561" s="244"/>
      <c r="N561" s="230" t="s">
        <v>228</v>
      </c>
      <c r="P561" s="246"/>
      <c r="Q561" s="230" t="s">
        <v>228</v>
      </c>
      <c r="S561" s="246"/>
      <c r="T561" s="230" t="s">
        <v>228</v>
      </c>
      <c r="V561" s="205">
        <f t="shared" si="126"/>
        <v>0</v>
      </c>
      <c r="W561" s="247">
        <f t="shared" si="134"/>
        <v>0</v>
      </c>
      <c r="X561" s="247" t="e">
        <f t="shared" si="127"/>
        <v>#DIV/0!</v>
      </c>
      <c r="Y561" s="247" t="e">
        <f t="shared" si="128"/>
        <v>#DIV/0!</v>
      </c>
      <c r="Z561" s="247" t="e">
        <f t="shared" si="129"/>
        <v>#DIV/0!</v>
      </c>
    </row>
    <row r="562" spans="1:26" s="230" customFormat="1">
      <c r="A562" s="147" t="str">
        <f t="shared" si="130"/>
        <v/>
      </c>
      <c r="B562" s="243" t="str">
        <f t="shared" si="131"/>
        <v>20</v>
      </c>
      <c r="C562" s="69" t="str">
        <f t="shared" si="132"/>
        <v>20_UKxxxGx_107_Kidney_13C6Glc_Liquid_Diet_mm/dd/yy_UKY_TWMF-homogenate_NMR-B</v>
      </c>
      <c r="D562" s="244"/>
      <c r="E562" s="244"/>
      <c r="F562" s="245">
        <f t="shared" si="133"/>
        <v>0</v>
      </c>
      <c r="G562" s="246"/>
      <c r="H562" s="230" t="s">
        <v>228</v>
      </c>
      <c r="J562" s="246"/>
      <c r="K562" s="230" t="s">
        <v>228</v>
      </c>
      <c r="M562" s="244"/>
      <c r="N562" s="230" t="s">
        <v>228</v>
      </c>
      <c r="P562" s="246"/>
      <c r="Q562" s="230" t="s">
        <v>228</v>
      </c>
      <c r="S562" s="246"/>
      <c r="T562" s="230" t="s">
        <v>228</v>
      </c>
      <c r="V562" s="205">
        <f t="shared" si="126"/>
        <v>0</v>
      </c>
      <c r="W562" s="247">
        <f t="shared" si="134"/>
        <v>0</v>
      </c>
      <c r="X562" s="247" t="e">
        <f t="shared" si="127"/>
        <v>#DIV/0!</v>
      </c>
      <c r="Y562" s="247" t="e">
        <f t="shared" si="128"/>
        <v>#DIV/0!</v>
      </c>
      <c r="Z562" s="247" t="e">
        <f t="shared" si="129"/>
        <v>#DIV/0!</v>
      </c>
    </row>
    <row r="563" spans="1:26" s="230" customFormat="1">
      <c r="A563" s="147" t="str">
        <f t="shared" si="130"/>
        <v/>
      </c>
      <c r="B563" s="243" t="str">
        <f t="shared" si="131"/>
        <v>21</v>
      </c>
      <c r="C563" s="69" t="str">
        <f t="shared" si="132"/>
        <v>21_UKxxxGx_107_Pancreas_13C6Glc_Liquid_Diet_mm/dd/yy_UKY_TWMF-homogenate_NMR-B</v>
      </c>
      <c r="D563" s="244"/>
      <c r="E563" s="244"/>
      <c r="F563" s="245">
        <f t="shared" si="133"/>
        <v>0</v>
      </c>
      <c r="G563" s="246"/>
      <c r="H563" s="230" t="s">
        <v>228</v>
      </c>
      <c r="J563" s="246"/>
      <c r="K563" s="230" t="s">
        <v>228</v>
      </c>
      <c r="M563" s="244"/>
      <c r="N563" s="230" t="s">
        <v>228</v>
      </c>
      <c r="P563" s="246"/>
      <c r="Q563" s="230" t="s">
        <v>228</v>
      </c>
      <c r="S563" s="246"/>
      <c r="T563" s="230" t="s">
        <v>228</v>
      </c>
      <c r="V563" s="205">
        <f t="shared" si="126"/>
        <v>0</v>
      </c>
      <c r="W563" s="247">
        <f t="shared" si="134"/>
        <v>0</v>
      </c>
      <c r="X563" s="247" t="e">
        <f t="shared" si="127"/>
        <v>#DIV/0!</v>
      </c>
      <c r="Y563" s="247" t="e">
        <f t="shared" si="128"/>
        <v>#DIV/0!</v>
      </c>
      <c r="Z563" s="247" t="e">
        <f t="shared" si="129"/>
        <v>#DIV/0!</v>
      </c>
    </row>
    <row r="564" spans="1:26" s="230" customFormat="1">
      <c r="A564" s="147" t="str">
        <f t="shared" si="130"/>
        <v/>
      </c>
      <c r="B564" s="243" t="str">
        <f t="shared" si="131"/>
        <v>22</v>
      </c>
      <c r="C564" s="69" t="str">
        <f t="shared" si="132"/>
        <v>22_UKxxxGx_107_Brain_13C6Glc_Liquid_Diet_mm/dd/yy_UKY_TWMF-homogenate_NMR-B</v>
      </c>
      <c r="D564" s="244"/>
      <c r="E564" s="244"/>
      <c r="F564" s="245">
        <f t="shared" si="133"/>
        <v>0</v>
      </c>
      <c r="G564" s="246"/>
      <c r="H564" s="230" t="s">
        <v>228</v>
      </c>
      <c r="J564" s="246"/>
      <c r="K564" s="230" t="s">
        <v>228</v>
      </c>
      <c r="M564" s="244"/>
      <c r="N564" s="230" t="s">
        <v>228</v>
      </c>
      <c r="P564" s="246"/>
      <c r="Q564" s="230" t="s">
        <v>228</v>
      </c>
      <c r="S564" s="246"/>
      <c r="T564" s="230" t="s">
        <v>228</v>
      </c>
      <c r="V564" s="205">
        <f t="shared" si="126"/>
        <v>0</v>
      </c>
      <c r="W564" s="247">
        <f t="shared" si="134"/>
        <v>0</v>
      </c>
      <c r="X564" s="247" t="e">
        <f t="shared" si="127"/>
        <v>#DIV/0!</v>
      </c>
      <c r="Y564" s="247" t="e">
        <f t="shared" si="128"/>
        <v>#DIV/0!</v>
      </c>
      <c r="Z564" s="247" t="e">
        <f t="shared" si="129"/>
        <v>#DIV/0!</v>
      </c>
    </row>
    <row r="565" spans="1:26" s="230" customFormat="1">
      <c r="A565" s="147" t="str">
        <f t="shared" si="130"/>
        <v/>
      </c>
      <c r="B565" s="243" t="str">
        <f t="shared" si="131"/>
        <v>23</v>
      </c>
      <c r="C565" s="69" t="str">
        <f t="shared" si="132"/>
        <v>23_UKxxxGx_107_Muscle_13C6Glc_Liquid_Diet_mm/dd/yy_UKY_TWMF-homogenate_NMR-B</v>
      </c>
      <c r="D565" s="244"/>
      <c r="E565" s="244"/>
      <c r="F565" s="245">
        <f t="shared" si="133"/>
        <v>0</v>
      </c>
      <c r="G565" s="246"/>
      <c r="H565" s="230" t="s">
        <v>228</v>
      </c>
      <c r="J565" s="246"/>
      <c r="K565" s="230" t="s">
        <v>228</v>
      </c>
      <c r="M565" s="244"/>
      <c r="N565" s="230" t="s">
        <v>228</v>
      </c>
      <c r="P565" s="246"/>
      <c r="Q565" s="230" t="s">
        <v>228</v>
      </c>
      <c r="S565" s="246"/>
      <c r="T565" s="230" t="s">
        <v>228</v>
      </c>
      <c r="V565" s="205">
        <f t="shared" si="126"/>
        <v>0</v>
      </c>
      <c r="W565" s="247">
        <f t="shared" si="134"/>
        <v>0</v>
      </c>
      <c r="X565" s="247" t="e">
        <f t="shared" si="127"/>
        <v>#DIV/0!</v>
      </c>
      <c r="Y565" s="247" t="e">
        <f t="shared" si="128"/>
        <v>#DIV/0!</v>
      </c>
      <c r="Z565" s="247" t="e">
        <f t="shared" si="129"/>
        <v>#DIV/0!</v>
      </c>
    </row>
    <row r="566" spans="1:26" s="230" customFormat="1">
      <c r="A566" s="147" t="str">
        <f t="shared" si="130"/>
        <v/>
      </c>
      <c r="B566" s="243" t="str">
        <f t="shared" si="131"/>
        <v>24</v>
      </c>
      <c r="C566" s="69" t="str">
        <f t="shared" si="132"/>
        <v>24_UKxxxGx_107_Fat_13C6Glc_Liquid_Diet_mm/dd/yy_UKY_TWMF-homogenate_NMR-B</v>
      </c>
      <c r="D566" s="244"/>
      <c r="E566" s="244"/>
      <c r="F566" s="245">
        <f t="shared" si="133"/>
        <v>0</v>
      </c>
      <c r="G566" s="246"/>
      <c r="H566" s="230" t="s">
        <v>228</v>
      </c>
      <c r="J566" s="246"/>
      <c r="K566" s="230" t="s">
        <v>228</v>
      </c>
      <c r="M566" s="244"/>
      <c r="N566" s="230" t="s">
        <v>228</v>
      </c>
      <c r="P566" s="246"/>
      <c r="Q566" s="230" t="s">
        <v>228</v>
      </c>
      <c r="S566" s="246"/>
      <c r="T566" s="230" t="s">
        <v>228</v>
      </c>
      <c r="V566" s="205">
        <f t="shared" si="126"/>
        <v>0</v>
      </c>
      <c r="W566" s="247">
        <f t="shared" si="134"/>
        <v>0</v>
      </c>
      <c r="X566" s="247" t="e">
        <f t="shared" si="127"/>
        <v>#DIV/0!</v>
      </c>
      <c r="Y566" s="247" t="e">
        <f t="shared" si="128"/>
        <v>#DIV/0!</v>
      </c>
      <c r="Z566" s="247" t="e">
        <f t="shared" si="129"/>
        <v>#DIV/0!</v>
      </c>
    </row>
    <row r="567" spans="1:26" s="230" customFormat="1">
      <c r="A567" s="147" t="str">
        <f t="shared" si="130"/>
        <v>#ignore</v>
      </c>
      <c r="B567" s="243" t="str">
        <f t="shared" si="131"/>
        <v>25</v>
      </c>
      <c r="C567" s="69" t="str">
        <f t="shared" si="132"/>
        <v>25_UKxxxGx___mm/dd/yy_UKY_TWMF-homogenate_NMR-B</v>
      </c>
      <c r="D567" s="244"/>
      <c r="E567" s="244"/>
      <c r="F567" s="245">
        <f t="shared" si="133"/>
        <v>0</v>
      </c>
      <c r="G567" s="246"/>
      <c r="H567" s="230" t="s">
        <v>228</v>
      </c>
      <c r="J567" s="246"/>
      <c r="K567" s="230" t="s">
        <v>228</v>
      </c>
      <c r="M567" s="244"/>
      <c r="N567" s="230" t="s">
        <v>228</v>
      </c>
      <c r="P567" s="246"/>
      <c r="Q567" s="230" t="s">
        <v>228</v>
      </c>
      <c r="S567" s="246"/>
      <c r="T567" s="230" t="s">
        <v>228</v>
      </c>
      <c r="V567" s="205">
        <f t="shared" si="126"/>
        <v>0</v>
      </c>
      <c r="W567" s="247">
        <f t="shared" si="134"/>
        <v>0</v>
      </c>
      <c r="X567" s="247" t="e">
        <f t="shared" si="127"/>
        <v>#DIV/0!</v>
      </c>
      <c r="Y567" s="247" t="e">
        <f t="shared" si="128"/>
        <v>#DIV/0!</v>
      </c>
      <c r="Z567" s="247" t="e">
        <f t="shared" si="129"/>
        <v>#DIV/0!</v>
      </c>
    </row>
    <row r="568" spans="1:26" s="230" customFormat="1">
      <c r="A568" s="147" t="str">
        <f t="shared" si="130"/>
        <v>#ignore</v>
      </c>
      <c r="B568" s="243" t="str">
        <f t="shared" si="131"/>
        <v>26</v>
      </c>
      <c r="C568" s="69" t="str">
        <f t="shared" si="132"/>
        <v>26_UKxxxGx___mm/dd/yy_UKY_TWMF-homogenate_NMR-B</v>
      </c>
      <c r="D568" s="244"/>
      <c r="E568" s="244"/>
      <c r="F568" s="245">
        <f t="shared" si="133"/>
        <v>0</v>
      </c>
      <c r="G568" s="246"/>
      <c r="H568" s="230" t="s">
        <v>228</v>
      </c>
      <c r="J568" s="246"/>
      <c r="K568" s="230" t="s">
        <v>228</v>
      </c>
      <c r="M568" s="244"/>
      <c r="N568" s="230" t="s">
        <v>228</v>
      </c>
      <c r="P568" s="246"/>
      <c r="Q568" s="230" t="s">
        <v>228</v>
      </c>
      <c r="S568" s="246"/>
      <c r="T568" s="230" t="s">
        <v>228</v>
      </c>
      <c r="V568" s="205">
        <f t="shared" si="126"/>
        <v>0</v>
      </c>
      <c r="W568" s="247">
        <f t="shared" si="134"/>
        <v>0</v>
      </c>
      <c r="X568" s="247" t="e">
        <f t="shared" si="127"/>
        <v>#DIV/0!</v>
      </c>
      <c r="Y568" s="247" t="e">
        <f t="shared" si="128"/>
        <v>#DIV/0!</v>
      </c>
      <c r="Z568" s="247" t="e">
        <f t="shared" si="129"/>
        <v>#DIV/0!</v>
      </c>
    </row>
    <row r="569" spans="1:26" s="230" customFormat="1">
      <c r="A569" s="147" t="str">
        <f t="shared" si="130"/>
        <v>#ignore</v>
      </c>
      <c r="B569" s="243" t="str">
        <f t="shared" si="131"/>
        <v>27</v>
      </c>
      <c r="C569" s="69" t="str">
        <f t="shared" si="132"/>
        <v>27_UKxxxGx___mm/dd/yy_UKY_TWMF-homogenate_NMR-B</v>
      </c>
      <c r="D569" s="244"/>
      <c r="E569" s="244"/>
      <c r="F569" s="245">
        <f t="shared" si="133"/>
        <v>0</v>
      </c>
      <c r="G569" s="246"/>
      <c r="H569" s="230" t="s">
        <v>228</v>
      </c>
      <c r="J569" s="246"/>
      <c r="K569" s="230" t="s">
        <v>228</v>
      </c>
      <c r="M569" s="244"/>
      <c r="N569" s="230" t="s">
        <v>228</v>
      </c>
      <c r="P569" s="246"/>
      <c r="Q569" s="230" t="s">
        <v>228</v>
      </c>
      <c r="S569" s="246"/>
      <c r="T569" s="230" t="s">
        <v>228</v>
      </c>
      <c r="V569" s="205">
        <f t="shared" si="126"/>
        <v>0</v>
      </c>
      <c r="W569" s="247">
        <f t="shared" si="134"/>
        <v>0</v>
      </c>
      <c r="X569" s="247" t="e">
        <f t="shared" si="127"/>
        <v>#DIV/0!</v>
      </c>
      <c r="Y569" s="247" t="e">
        <f t="shared" si="128"/>
        <v>#DIV/0!</v>
      </c>
      <c r="Z569" s="247" t="e">
        <f t="shared" si="129"/>
        <v>#DIV/0!</v>
      </c>
    </row>
    <row r="570" spans="1:26" s="230" customFormat="1">
      <c r="A570" s="147" t="str">
        <f t="shared" si="130"/>
        <v>#ignore</v>
      </c>
      <c r="B570" s="243" t="str">
        <f t="shared" si="131"/>
        <v>28</v>
      </c>
      <c r="C570" s="69" t="str">
        <f t="shared" si="132"/>
        <v>28_UKxxxGx___mm/dd/yy_UKY_TWMF-homogenate_NMR-B</v>
      </c>
      <c r="D570" s="244"/>
      <c r="E570" s="244"/>
      <c r="F570" s="245">
        <f t="shared" si="133"/>
        <v>0</v>
      </c>
      <c r="G570" s="246"/>
      <c r="H570" s="230" t="s">
        <v>228</v>
      </c>
      <c r="J570" s="246"/>
      <c r="K570" s="230" t="s">
        <v>228</v>
      </c>
      <c r="M570" s="244"/>
      <c r="N570" s="230" t="s">
        <v>228</v>
      </c>
      <c r="P570" s="246"/>
      <c r="Q570" s="230" t="s">
        <v>228</v>
      </c>
      <c r="S570" s="246"/>
      <c r="T570" s="230" t="s">
        <v>228</v>
      </c>
      <c r="V570" s="205">
        <f t="shared" si="126"/>
        <v>0</v>
      </c>
      <c r="W570" s="247">
        <f t="shared" si="134"/>
        <v>0</v>
      </c>
      <c r="X570" s="247" t="e">
        <f t="shared" si="127"/>
        <v>#DIV/0!</v>
      </c>
      <c r="Y570" s="247" t="e">
        <f t="shared" si="128"/>
        <v>#DIV/0!</v>
      </c>
      <c r="Z570" s="247" t="e">
        <f t="shared" si="129"/>
        <v>#DIV/0!</v>
      </c>
    </row>
    <row r="571" spans="1:26" s="230" customFormat="1">
      <c r="A571" s="147" t="str">
        <f t="shared" si="130"/>
        <v>#ignore</v>
      </c>
      <c r="B571" s="243" t="str">
        <f t="shared" si="131"/>
        <v>29</v>
      </c>
      <c r="C571" s="69" t="str">
        <f t="shared" si="132"/>
        <v>29_UKxxxGx___mm/dd/yy_UKY_TWMF-homogenate_NMR-B</v>
      </c>
      <c r="D571" s="244"/>
      <c r="E571" s="244"/>
      <c r="F571" s="245">
        <f t="shared" si="133"/>
        <v>0</v>
      </c>
      <c r="G571" s="246"/>
      <c r="H571" s="230" t="s">
        <v>228</v>
      </c>
      <c r="J571" s="246"/>
      <c r="K571" s="230" t="s">
        <v>228</v>
      </c>
      <c r="M571" s="244"/>
      <c r="N571" s="230" t="s">
        <v>228</v>
      </c>
      <c r="P571" s="246"/>
      <c r="Q571" s="230" t="s">
        <v>228</v>
      </c>
      <c r="S571" s="246"/>
      <c r="T571" s="230" t="s">
        <v>228</v>
      </c>
      <c r="V571" s="205">
        <f t="shared" si="126"/>
        <v>0</v>
      </c>
      <c r="W571" s="247">
        <f t="shared" si="134"/>
        <v>0</v>
      </c>
      <c r="X571" s="247" t="e">
        <f t="shared" si="127"/>
        <v>#DIV/0!</v>
      </c>
      <c r="Y571" s="247" t="e">
        <f t="shared" si="128"/>
        <v>#DIV/0!</v>
      </c>
      <c r="Z571" s="247" t="e">
        <f t="shared" si="129"/>
        <v>#DIV/0!</v>
      </c>
    </row>
    <row r="572" spans="1:26" s="230" customFormat="1">
      <c r="A572" s="147" t="str">
        <f t="shared" si="130"/>
        <v>#ignore</v>
      </c>
      <c r="B572" s="243" t="str">
        <f t="shared" si="131"/>
        <v>30</v>
      </c>
      <c r="C572" s="69" t="str">
        <f t="shared" si="132"/>
        <v>30_UKxxxGx___mm/dd/yy_UKY_TWMF-homogenate_NMR-B</v>
      </c>
      <c r="D572" s="244"/>
      <c r="E572" s="244"/>
      <c r="F572" s="245">
        <f t="shared" si="133"/>
        <v>0</v>
      </c>
      <c r="G572" s="246"/>
      <c r="H572" s="230" t="s">
        <v>228</v>
      </c>
      <c r="J572" s="246"/>
      <c r="K572" s="230" t="s">
        <v>228</v>
      </c>
      <c r="M572" s="244"/>
      <c r="N572" s="230" t="s">
        <v>228</v>
      </c>
      <c r="P572" s="246"/>
      <c r="Q572" s="230" t="s">
        <v>228</v>
      </c>
      <c r="S572" s="246"/>
      <c r="T572" s="230" t="s">
        <v>228</v>
      </c>
      <c r="V572" s="205">
        <f t="shared" si="126"/>
        <v>0</v>
      </c>
      <c r="W572" s="247">
        <f t="shared" si="134"/>
        <v>0</v>
      </c>
      <c r="X572" s="247" t="e">
        <f t="shared" si="127"/>
        <v>#DIV/0!</v>
      </c>
      <c r="Y572" s="247" t="e">
        <f t="shared" si="128"/>
        <v>#DIV/0!</v>
      </c>
      <c r="Z572" s="247" t="e">
        <f t="shared" si="129"/>
        <v>#DIV/0!</v>
      </c>
    </row>
    <row r="573" spans="1:26" s="230" customFormat="1">
      <c r="A573" s="147" t="str">
        <f t="shared" si="130"/>
        <v>#ignore</v>
      </c>
      <c r="B573" s="243" t="str">
        <f t="shared" si="131"/>
        <v>31</v>
      </c>
      <c r="C573" s="69" t="str">
        <f t="shared" si="132"/>
        <v>31_UKxxxGx___mm/dd/yy_UKY_TWMF-homogenate_NMR-B</v>
      </c>
      <c r="D573" s="244"/>
      <c r="E573" s="244"/>
      <c r="F573" s="245">
        <f t="shared" si="133"/>
        <v>0</v>
      </c>
      <c r="G573" s="246"/>
      <c r="H573" s="230" t="s">
        <v>228</v>
      </c>
      <c r="J573" s="246"/>
      <c r="K573" s="230" t="s">
        <v>228</v>
      </c>
      <c r="M573" s="244"/>
      <c r="N573" s="230" t="s">
        <v>228</v>
      </c>
      <c r="P573" s="246"/>
      <c r="Q573" s="230" t="s">
        <v>228</v>
      </c>
      <c r="S573" s="246"/>
      <c r="T573" s="230" t="s">
        <v>228</v>
      </c>
      <c r="V573" s="205">
        <f t="shared" si="126"/>
        <v>0</v>
      </c>
      <c r="W573" s="247">
        <f t="shared" si="134"/>
        <v>0</v>
      </c>
      <c r="X573" s="247" t="e">
        <f t="shared" si="127"/>
        <v>#DIV/0!</v>
      </c>
      <c r="Y573" s="247" t="e">
        <f t="shared" si="128"/>
        <v>#DIV/0!</v>
      </c>
      <c r="Z573" s="247" t="e">
        <f t="shared" si="129"/>
        <v>#DIV/0!</v>
      </c>
    </row>
    <row r="574" spans="1:26" s="230" customFormat="1">
      <c r="A574" s="147" t="str">
        <f t="shared" si="130"/>
        <v>#ignore</v>
      </c>
      <c r="B574" s="243" t="str">
        <f t="shared" si="131"/>
        <v>32</v>
      </c>
      <c r="C574" s="69" t="str">
        <f t="shared" si="132"/>
        <v>32_UKxxxGx___mm/dd/yy_UKY_TWMF-homogenate_NMR-B</v>
      </c>
      <c r="D574" s="244"/>
      <c r="E574" s="244"/>
      <c r="F574" s="245">
        <f t="shared" si="133"/>
        <v>0</v>
      </c>
      <c r="G574" s="246"/>
      <c r="H574" s="230" t="s">
        <v>228</v>
      </c>
      <c r="J574" s="246"/>
      <c r="K574" s="230" t="s">
        <v>228</v>
      </c>
      <c r="M574" s="244"/>
      <c r="N574" s="230" t="s">
        <v>228</v>
      </c>
      <c r="P574" s="246"/>
      <c r="Q574" s="230" t="s">
        <v>228</v>
      </c>
      <c r="S574" s="246"/>
      <c r="T574" s="230" t="s">
        <v>228</v>
      </c>
      <c r="V574" s="205">
        <f t="shared" si="126"/>
        <v>0</v>
      </c>
      <c r="W574" s="247">
        <f t="shared" si="134"/>
        <v>0</v>
      </c>
      <c r="X574" s="247" t="e">
        <f t="shared" si="127"/>
        <v>#DIV/0!</v>
      </c>
      <c r="Y574" s="247" t="e">
        <f t="shared" si="128"/>
        <v>#DIV/0!</v>
      </c>
      <c r="Z574" s="247" t="e">
        <f t="shared" si="129"/>
        <v>#DIV/0!</v>
      </c>
    </row>
    <row r="575" spans="1:26" s="230" customFormat="1">
      <c r="A575" s="147" t="str">
        <f t="shared" si="130"/>
        <v>#ignore</v>
      </c>
      <c r="B575" s="243" t="str">
        <f t="shared" si="131"/>
        <v>33</v>
      </c>
      <c r="C575" s="69" t="str">
        <f t="shared" si="132"/>
        <v>33_UKxxxGx___mm/dd/yy_UKY_TWMF-homogenate_NMR-B</v>
      </c>
      <c r="D575" s="244"/>
      <c r="E575" s="244"/>
      <c r="F575" s="245">
        <f t="shared" si="133"/>
        <v>0</v>
      </c>
      <c r="G575" s="246"/>
      <c r="H575" s="230" t="s">
        <v>228</v>
      </c>
      <c r="J575" s="246"/>
      <c r="K575" s="230" t="s">
        <v>228</v>
      </c>
      <c r="M575" s="244"/>
      <c r="N575" s="230" t="s">
        <v>228</v>
      </c>
      <c r="P575" s="246"/>
      <c r="Q575" s="230" t="s">
        <v>228</v>
      </c>
      <c r="S575" s="246"/>
      <c r="T575" s="230" t="s">
        <v>228</v>
      </c>
      <c r="V575" s="205">
        <f t="shared" si="126"/>
        <v>0</v>
      </c>
      <c r="W575" s="247">
        <f t="shared" si="134"/>
        <v>0</v>
      </c>
      <c r="X575" s="247" t="e">
        <f t="shared" si="127"/>
        <v>#DIV/0!</v>
      </c>
      <c r="Y575" s="247" t="e">
        <f t="shared" si="128"/>
        <v>#DIV/0!</v>
      </c>
      <c r="Z575" s="247" t="e">
        <f t="shared" si="129"/>
        <v>#DIV/0!</v>
      </c>
    </row>
    <row r="576" spans="1:26" s="230" customFormat="1">
      <c r="A576" s="147" t="str">
        <f t="shared" si="130"/>
        <v>#ignore</v>
      </c>
      <c r="B576" s="243" t="str">
        <f t="shared" si="131"/>
        <v>34</v>
      </c>
      <c r="C576" s="69" t="str">
        <f t="shared" si="132"/>
        <v>34_UKxxxGx___mm/dd/yy_UKY_TWMF-homogenate_NMR-B</v>
      </c>
      <c r="D576" s="244"/>
      <c r="E576" s="244"/>
      <c r="F576" s="245">
        <f t="shared" si="133"/>
        <v>0</v>
      </c>
      <c r="G576" s="246"/>
      <c r="H576" s="230" t="s">
        <v>228</v>
      </c>
      <c r="J576" s="246"/>
      <c r="K576" s="230" t="s">
        <v>228</v>
      </c>
      <c r="M576" s="244"/>
      <c r="N576" s="230" t="s">
        <v>228</v>
      </c>
      <c r="P576" s="246"/>
      <c r="Q576" s="230" t="s">
        <v>228</v>
      </c>
      <c r="S576" s="246"/>
      <c r="T576" s="230" t="s">
        <v>228</v>
      </c>
      <c r="V576" s="205">
        <f t="shared" si="126"/>
        <v>0</v>
      </c>
      <c r="W576" s="247">
        <f t="shared" si="134"/>
        <v>0</v>
      </c>
      <c r="X576" s="247" t="e">
        <f t="shared" si="127"/>
        <v>#DIV/0!</v>
      </c>
      <c r="Y576" s="247" t="e">
        <f t="shared" si="128"/>
        <v>#DIV/0!</v>
      </c>
      <c r="Z576" s="247" t="e">
        <f t="shared" si="129"/>
        <v>#DIV/0!</v>
      </c>
    </row>
  </sheetData>
  <phoneticPr fontId="15" type="noConversion"/>
  <dataValidations count="2">
    <dataValidation type="list" allowBlank="1" showInputMessage="1" showErrorMessage="1" errorTitle="ERROR" error="Please chose from the #protocol.id box B64-b71" sqref="E83:E116">
      <formula1>$B$64:$B$71</formula1>
    </dataValidation>
    <dataValidation type="list" allowBlank="1" showInputMessage="1" showErrorMessage="1" error="INVALID ENTRY_x000d_please choose from the pulldown menu" sqref="I183:I216 L183:L216 O183:O216 R183:R216 U183:U216 X183:X216 AA183:AA216 H227:H260 F269:F302 I324:I357 L324:L357 O324:O357 R324:R357 U324:U357 F363:F396 I409:I442 L409:L442 O409:O442 R409:R442 U409:U442 F448:F481 I502:I535 L502:L535 O502:O535 R502:R535 U502:U535 I543:I576 L543:L576 O543:O576 R543:R576 U543:U576">
      <formula1>$H$4:$H$13</formula1>
    </dataValidation>
  </dataValidations>
  <pageMargins left="0.75" right="0.75" top="1" bottom="1" header="0.5" footer="0.5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epareLIMSUpload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2143125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8.875" defaultRowHeight="15.75"/>
  <cols>
    <col min="4" max="4" width="42" customWidth="1"/>
    <col min="5" max="5" width="42.1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9"/>
  <sheetViews>
    <sheetView workbookViewId="0"/>
  </sheetViews>
  <sheetFormatPr defaultColWidth="10.875" defaultRowHeight="18.75"/>
  <cols>
    <col min="1" max="16384" width="10.875" style="3"/>
  </cols>
  <sheetData>
    <row r="1" spans="1:1" customFormat="1" ht="18">
      <c r="A1" s="7"/>
    </row>
    <row r="2" spans="1:1" customFormat="1" ht="18">
      <c r="A2" s="7"/>
    </row>
    <row r="3" spans="1:1" customFormat="1" ht="18">
      <c r="A3" s="7"/>
    </row>
    <row r="4" spans="1:1" customFormat="1" ht="18">
      <c r="A4" s="7"/>
    </row>
    <row r="5" spans="1:1" customFormat="1" ht="18">
      <c r="A5" s="7"/>
    </row>
    <row r="6" spans="1:1" customFormat="1" ht="18">
      <c r="A6" s="7"/>
    </row>
    <row r="7" spans="1:1" customFormat="1" ht="18">
      <c r="A7" s="8"/>
    </row>
    <row r="8" spans="1:1" customFormat="1" ht="18">
      <c r="A8" s="8"/>
    </row>
    <row r="9" spans="1:1" customFormat="1" ht="18">
      <c r="A9" s="7"/>
    </row>
    <row r="10" spans="1:1" customFormat="1" ht="18">
      <c r="A10" s="7"/>
    </row>
    <row r="11" spans="1:1" customFormat="1" ht="18">
      <c r="A11" s="7"/>
    </row>
    <row r="12" spans="1:1" customFormat="1" ht="18">
      <c r="A12" s="7"/>
    </row>
    <row r="13" spans="1:1" customFormat="1" ht="18">
      <c r="A13" s="7"/>
    </row>
    <row r="14" spans="1:1" customFormat="1" ht="15.75">
      <c r="A14" s="9"/>
    </row>
    <row r="15" spans="1:1" customFormat="1" ht="18">
      <c r="A15" s="7"/>
    </row>
    <row r="16" spans="1:1" customFormat="1" ht="18">
      <c r="A16" s="7"/>
    </row>
    <row r="17" spans="1:1" customFormat="1" ht="18">
      <c r="A17" s="7"/>
    </row>
    <row r="18" spans="1:1" customFormat="1" ht="18">
      <c r="A18" s="7"/>
    </row>
    <row r="19" spans="1:1" customFormat="1" ht="18">
      <c r="A19" s="7"/>
    </row>
    <row r="20" spans="1:1" customFormat="1" ht="18">
      <c r="A20" s="7"/>
    </row>
    <row r="21" spans="1:1" customFormat="1" ht="15.75"/>
    <row r="22" spans="1:1" customFormat="1" ht="15.75"/>
    <row r="23" spans="1:1" customFormat="1" ht="15.75"/>
    <row r="24" spans="1:1" customFormat="1" ht="15.75"/>
    <row r="25" spans="1:1" customFormat="1" ht="15.75"/>
    <row r="26" spans="1:1" customFormat="1" ht="15.75"/>
    <row r="27" spans="1:1" customFormat="1" ht="15.75"/>
    <row r="28" spans="1:1" customFormat="1" ht="15.75"/>
    <row r="29" spans="1:1" customFormat="1" ht="15.75"/>
    <row r="30" spans="1:1" customFormat="1" ht="15.75"/>
    <row r="31" spans="1:1" customFormat="1" ht="15.75"/>
    <row r="32" spans="1:1" customFormat="1" ht="15.75"/>
    <row r="33" customFormat="1" ht="15.75"/>
    <row r="34" customFormat="1" ht="15.75"/>
    <row r="35" customFormat="1" ht="15.75"/>
    <row r="36" customFormat="1" ht="15.75"/>
    <row r="37" customFormat="1" ht="15.75"/>
    <row r="38" customFormat="1" ht="15.75"/>
    <row r="39" customFormat="1" ht="15.75"/>
    <row r="40" customFormat="1" ht="15.75"/>
    <row r="41" customFormat="1" ht="15.75"/>
    <row r="42" customFormat="1" ht="15.75"/>
    <row r="43" customFormat="1" ht="15.75"/>
    <row r="44" customFormat="1" ht="15.75"/>
    <row r="45" customFormat="1" ht="15.75"/>
    <row r="46" customFormat="1" ht="15.75"/>
    <row r="47" customFormat="1" ht="15.75"/>
    <row r="48" customFormat="1" ht="15.75"/>
    <row r="49" customFormat="1" ht="15.7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" defaultRowHeight="15.75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4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2" sqref="B32"/>
    </sheetView>
  </sheetViews>
  <sheetFormatPr defaultColWidth="8.875" defaultRowHeight="15.75"/>
  <cols>
    <col min="1" max="1" width="4.375" style="11" customWidth="1"/>
    <col min="2" max="2" width="4" style="11" customWidth="1"/>
    <col min="3" max="3" width="20.375" style="12" customWidth="1"/>
    <col min="4" max="4" width="50.5" style="11" customWidth="1"/>
    <col min="5" max="5" width="18.625" style="11" customWidth="1"/>
    <col min="6" max="8" width="15.375" style="11" customWidth="1"/>
    <col min="9" max="9" width="11.875" style="11" customWidth="1"/>
    <col min="10" max="10" width="9.875" style="11" customWidth="1"/>
    <col min="11" max="11" width="12" style="11" customWidth="1"/>
    <col min="12" max="12" width="11.875" style="11" customWidth="1"/>
    <col min="13" max="13" width="1.625" style="11" customWidth="1"/>
    <col min="14" max="17" width="7.5" style="15" customWidth="1"/>
    <col min="18" max="26" width="8.875" style="15"/>
    <col min="27" max="27" width="12.875" style="15" customWidth="1"/>
    <col min="28" max="28" width="8.875" style="15"/>
    <col min="29" max="29" width="8.875" style="11"/>
    <col min="30" max="30" width="27.125" style="11" customWidth="1"/>
    <col min="31" max="16384" width="8.875" style="11"/>
  </cols>
  <sheetData>
    <row r="1" spans="1:30" ht="26.25">
      <c r="A1" s="10" t="s">
        <v>97</v>
      </c>
      <c r="M1" s="13"/>
      <c r="N1" s="14" t="s">
        <v>98</v>
      </c>
    </row>
    <row r="2" spans="1:30" ht="53.25" customHeight="1">
      <c r="A2" s="10"/>
      <c r="C2" s="274" t="s">
        <v>99</v>
      </c>
      <c r="D2" s="275"/>
      <c r="E2" s="16" t="s">
        <v>100</v>
      </c>
      <c r="F2" s="16" t="s">
        <v>101</v>
      </c>
      <c r="G2" s="16" t="s">
        <v>102</v>
      </c>
      <c r="H2" s="16" t="s">
        <v>103</v>
      </c>
      <c r="I2" s="16" t="s">
        <v>104</v>
      </c>
      <c r="J2" s="16" t="s">
        <v>105</v>
      </c>
      <c r="K2" s="16" t="s">
        <v>106</v>
      </c>
      <c r="L2" s="16" t="s">
        <v>107</v>
      </c>
      <c r="M2" s="17"/>
      <c r="N2" s="18" t="s">
        <v>108</v>
      </c>
      <c r="O2" s="18" t="s">
        <v>109</v>
      </c>
      <c r="P2" s="18" t="s">
        <v>110</v>
      </c>
      <c r="Q2" s="18" t="s">
        <v>111</v>
      </c>
      <c r="R2" s="18" t="s">
        <v>112</v>
      </c>
      <c r="S2" s="18" t="s">
        <v>113</v>
      </c>
      <c r="T2" s="18" t="s">
        <v>114</v>
      </c>
      <c r="U2" s="18" t="s">
        <v>115</v>
      </c>
      <c r="V2" s="18" t="s">
        <v>116</v>
      </c>
      <c r="W2" s="18" t="s">
        <v>117</v>
      </c>
      <c r="X2" s="18" t="s">
        <v>118</v>
      </c>
      <c r="Y2" s="18" t="s">
        <v>119</v>
      </c>
      <c r="Z2" s="18" t="s">
        <v>120</v>
      </c>
      <c r="AA2" s="18" t="s">
        <v>121</v>
      </c>
      <c r="AB2" s="19" t="s">
        <v>122</v>
      </c>
      <c r="AC2" s="12" t="s">
        <v>123</v>
      </c>
      <c r="AD2" s="11" t="s">
        <v>54</v>
      </c>
    </row>
    <row r="3" spans="1:30">
      <c r="H3" s="20"/>
      <c r="I3" s="20"/>
      <c r="M3" s="17"/>
    </row>
    <row r="4" spans="1:30" s="20" customFormat="1">
      <c r="B4" s="260"/>
      <c r="C4" s="21" t="s">
        <v>124</v>
      </c>
      <c r="D4" s="22" t="s">
        <v>125</v>
      </c>
      <c r="E4" s="23" t="str">
        <f>IF(B4="","","TWMF")</f>
        <v/>
      </c>
      <c r="F4" s="24" t="str">
        <f>IF(B4="","","P01 Ms PDX")</f>
        <v/>
      </c>
      <c r="G4" s="25"/>
      <c r="H4" s="26"/>
      <c r="I4" s="26"/>
      <c r="J4" s="27">
        <v>155</v>
      </c>
      <c r="K4" s="27">
        <v>155</v>
      </c>
      <c r="L4" s="27">
        <v>930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30" s="20" customFormat="1">
      <c r="B5" s="21"/>
      <c r="C5" s="21"/>
      <c r="D5" s="30"/>
      <c r="E5" s="30"/>
      <c r="F5" s="31"/>
      <c r="G5" s="26"/>
      <c r="H5" s="31"/>
      <c r="I5" s="31"/>
      <c r="J5" s="27"/>
      <c r="K5" s="27"/>
      <c r="L5" s="27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30" s="20" customFormat="1">
      <c r="B6" s="260"/>
      <c r="C6" s="21" t="s">
        <v>126</v>
      </c>
      <c r="D6" s="22" t="s">
        <v>127</v>
      </c>
      <c r="E6" s="23" t="str">
        <f>IF(B6="","","TWMF")</f>
        <v/>
      </c>
      <c r="F6" s="24" t="str">
        <f>IF(B6="","","P01 Ms PDX")</f>
        <v/>
      </c>
      <c r="G6" s="32"/>
      <c r="H6" s="26"/>
      <c r="I6" s="26"/>
      <c r="J6" s="27">
        <v>75</v>
      </c>
      <c r="K6" s="27">
        <v>75</v>
      </c>
      <c r="L6" s="27">
        <v>450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30" s="20" customFormat="1">
      <c r="B7" s="21"/>
      <c r="C7" s="21"/>
      <c r="D7" s="30"/>
      <c r="E7" s="30"/>
      <c r="F7" s="31"/>
      <c r="G7" s="26"/>
      <c r="H7" s="31"/>
      <c r="I7" s="31"/>
      <c r="J7" s="27"/>
      <c r="K7" s="27"/>
      <c r="L7" s="27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30" s="20" customFormat="1">
      <c r="B8" s="260"/>
      <c r="C8" s="21" t="s">
        <v>128</v>
      </c>
      <c r="D8" s="22" t="s">
        <v>129</v>
      </c>
      <c r="E8" s="23" t="str">
        <f>IF(B8="","","TWMF")</f>
        <v/>
      </c>
      <c r="F8" s="24" t="str">
        <f>IF(B8="","","P01 Ms PDX")</f>
        <v/>
      </c>
      <c r="G8" s="32"/>
      <c r="H8" s="26"/>
      <c r="I8" s="26"/>
      <c r="J8" s="27">
        <v>45</v>
      </c>
      <c r="K8" s="27">
        <v>45</v>
      </c>
      <c r="L8" s="27">
        <v>270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30" s="20" customFormat="1">
      <c r="B9" s="21"/>
      <c r="C9" s="21"/>
      <c r="D9" s="30"/>
      <c r="E9" s="30"/>
      <c r="F9" s="31"/>
      <c r="G9" s="26"/>
      <c r="H9" s="31"/>
      <c r="I9" s="31"/>
      <c r="J9" s="27"/>
      <c r="K9" s="27"/>
      <c r="L9" s="27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30" s="20" customFormat="1">
      <c r="B10" s="260"/>
      <c r="C10" s="21" t="s">
        <v>130</v>
      </c>
      <c r="D10" s="22" t="s">
        <v>131</v>
      </c>
      <c r="E10" s="23" t="str">
        <f>IF(B10="","","TWMF")</f>
        <v/>
      </c>
      <c r="F10" s="24" t="str">
        <f>IF(B10="","","P01 Ms PDX")</f>
        <v/>
      </c>
      <c r="G10" s="32"/>
      <c r="H10" s="26"/>
      <c r="I10" s="26"/>
      <c r="J10" s="27">
        <v>120</v>
      </c>
      <c r="K10" s="27">
        <v>120</v>
      </c>
      <c r="L10" s="27">
        <v>720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30" s="20" customFormat="1">
      <c r="B11" s="21"/>
      <c r="C11" s="21"/>
      <c r="D11" s="30"/>
      <c r="E11" s="30"/>
      <c r="F11" s="31"/>
      <c r="G11" s="26"/>
      <c r="H11" s="31"/>
      <c r="I11" s="31"/>
      <c r="J11" s="27"/>
      <c r="K11" s="27"/>
      <c r="L11" s="27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30" s="20" customFormat="1">
      <c r="B12" s="260"/>
      <c r="C12" s="21" t="s">
        <v>132</v>
      </c>
      <c r="D12" s="22" t="s">
        <v>133</v>
      </c>
      <c r="E12" s="23" t="str">
        <f>IF(B12="","","TWMF")</f>
        <v/>
      </c>
      <c r="F12" s="24" t="str">
        <f>IF(B12="","","P01 Ms PDX")</f>
        <v/>
      </c>
      <c r="G12" s="32"/>
      <c r="H12" s="26"/>
      <c r="I12" s="26"/>
      <c r="J12" s="27">
        <v>75</v>
      </c>
      <c r="K12" s="27">
        <v>75</v>
      </c>
      <c r="L12" s="27">
        <v>450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0" s="20" customFormat="1">
      <c r="B13" s="21"/>
      <c r="C13" s="21"/>
      <c r="D13" s="30"/>
      <c r="E13" s="30"/>
      <c r="F13" s="31"/>
      <c r="G13" s="26"/>
      <c r="H13" s="31"/>
      <c r="I13" s="31"/>
      <c r="J13" s="27"/>
      <c r="K13" s="27"/>
      <c r="L13" s="27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0" s="20" customFormat="1">
      <c r="B14" s="260"/>
      <c r="C14" s="21" t="s">
        <v>134</v>
      </c>
      <c r="D14" s="22" t="s">
        <v>135</v>
      </c>
      <c r="E14" s="23" t="str">
        <f>IF(B14="","","TWMF")</f>
        <v/>
      </c>
      <c r="F14" s="24" t="str">
        <f>IF(B14="","","P01 Ms PDX")</f>
        <v/>
      </c>
      <c r="G14" s="32"/>
      <c r="H14" s="26"/>
      <c r="I14" s="26"/>
      <c r="J14" s="27">
        <v>45</v>
      </c>
      <c r="K14" s="27">
        <v>45</v>
      </c>
      <c r="L14" s="27">
        <v>270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0" s="20" customFormat="1">
      <c r="B15" s="21"/>
      <c r="C15" s="21"/>
      <c r="D15" s="30"/>
      <c r="E15" s="30"/>
      <c r="F15" s="31"/>
      <c r="G15" s="31"/>
      <c r="H15" s="31"/>
      <c r="I15" s="31"/>
      <c r="J15" s="27"/>
      <c r="K15" s="27"/>
      <c r="L15" s="27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0" s="20" customFormat="1">
      <c r="B16" s="260"/>
      <c r="C16" s="21" t="s">
        <v>136</v>
      </c>
      <c r="D16" s="22" t="s">
        <v>137</v>
      </c>
      <c r="E16" s="23" t="str">
        <f>IF(B16="","","TWMF")</f>
        <v/>
      </c>
      <c r="F16" s="24" t="str">
        <f>IF(B16="","","P01 Ms PDX")</f>
        <v/>
      </c>
      <c r="G16" s="24"/>
      <c r="H16" s="26"/>
      <c r="I16" s="26"/>
      <c r="J16" s="27">
        <v>45</v>
      </c>
      <c r="K16" s="27">
        <v>45</v>
      </c>
      <c r="L16" s="27">
        <v>270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2:30" s="20" customFormat="1">
      <c r="B17" s="21"/>
      <c r="C17" s="21"/>
      <c r="D17" s="30"/>
      <c r="E17" s="30"/>
      <c r="F17" s="31"/>
      <c r="G17" s="31"/>
      <c r="H17" s="31"/>
      <c r="I17" s="31"/>
      <c r="J17" s="27"/>
      <c r="K17" s="27"/>
      <c r="L17" s="27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2:30" s="20" customFormat="1">
      <c r="B18" s="260"/>
      <c r="C18" s="21" t="s">
        <v>138</v>
      </c>
      <c r="D18" s="22" t="s">
        <v>139</v>
      </c>
      <c r="E18" s="23" t="str">
        <f>IF(B18="","","TWMF")</f>
        <v/>
      </c>
      <c r="F18" s="24" t="str">
        <f>IF(B18="","","P01 Ms PDX")</f>
        <v/>
      </c>
      <c r="G18" s="24"/>
      <c r="H18" s="26"/>
      <c r="I18" s="26"/>
      <c r="J18" s="27">
        <v>45</v>
      </c>
      <c r="K18" s="27">
        <v>45</v>
      </c>
      <c r="L18" s="27">
        <v>270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2:30" s="20" customFormat="1">
      <c r="B19" s="21"/>
      <c r="C19" s="21"/>
      <c r="D19" s="30"/>
      <c r="E19" s="30"/>
      <c r="F19" s="31"/>
      <c r="G19" s="31"/>
      <c r="H19" s="31"/>
      <c r="I19" s="31"/>
      <c r="J19" s="27"/>
      <c r="K19" s="27"/>
      <c r="L19" s="27"/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2:30" s="20" customFormat="1">
      <c r="B20" s="260"/>
      <c r="C20" s="21" t="s">
        <v>140</v>
      </c>
      <c r="D20" s="22" t="s">
        <v>141</v>
      </c>
      <c r="E20" s="23" t="str">
        <f>IF(B20="","","TWMF")</f>
        <v/>
      </c>
      <c r="F20" s="24" t="str">
        <f>IF(B20="","","P01 Ms PDX")</f>
        <v/>
      </c>
      <c r="G20" s="24"/>
      <c r="H20" s="26"/>
      <c r="I20" s="26"/>
      <c r="J20" s="27">
        <v>75</v>
      </c>
      <c r="K20" s="27">
        <v>75</v>
      </c>
      <c r="L20" s="27">
        <v>450</v>
      </c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2:30" s="20" customFormat="1">
      <c r="B21" s="21"/>
      <c r="C21" s="21"/>
      <c r="D21" s="30"/>
      <c r="E21" s="30"/>
      <c r="F21" s="31"/>
      <c r="G21" s="31"/>
      <c r="H21" s="31"/>
      <c r="I21" s="31"/>
      <c r="J21" s="27"/>
      <c r="K21" s="27"/>
      <c r="L21" s="27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2:30" s="20" customFormat="1">
      <c r="B22" s="260"/>
      <c r="C22" s="21" t="s">
        <v>142</v>
      </c>
      <c r="D22" s="22" t="s">
        <v>143</v>
      </c>
      <c r="E22" s="23" t="str">
        <f>IF(B22="","","TWMF")</f>
        <v/>
      </c>
      <c r="F22" s="24" t="str">
        <f>IF(B22="","","P01 Ms PDX")</f>
        <v/>
      </c>
      <c r="G22" s="24"/>
      <c r="H22" s="26"/>
      <c r="I22" s="26"/>
      <c r="J22" s="27">
        <v>30</v>
      </c>
      <c r="K22" s="27">
        <v>30</v>
      </c>
      <c r="L22" s="27">
        <v>180</v>
      </c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2:30" s="20" customFormat="1">
      <c r="B23" s="21"/>
      <c r="C23" s="21"/>
      <c r="D23" s="30"/>
      <c r="E23" s="30"/>
      <c r="F23" s="31"/>
      <c r="G23" s="31"/>
      <c r="H23" s="31"/>
      <c r="I23" s="31"/>
      <c r="J23" s="27"/>
      <c r="K23" s="27"/>
      <c r="L23" s="27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30" s="20" customFormat="1">
      <c r="B24" s="260"/>
      <c r="C24" s="21" t="s">
        <v>144</v>
      </c>
      <c r="D24" s="22" t="s">
        <v>145</v>
      </c>
      <c r="E24" s="23" t="str">
        <f>IF(B24="","","TWMF")</f>
        <v/>
      </c>
      <c r="F24" s="24" t="str">
        <f>IF(B24="","","P01 Ms PDX")</f>
        <v/>
      </c>
      <c r="G24" s="24"/>
      <c r="H24" s="26"/>
      <c r="I24" s="26"/>
      <c r="J24" s="27">
        <v>60</v>
      </c>
      <c r="K24" s="27">
        <v>60</v>
      </c>
      <c r="L24" s="27">
        <v>360</v>
      </c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2:30" s="20" customFormat="1">
      <c r="B25" s="21"/>
      <c r="C25" s="21"/>
      <c r="D25" s="30"/>
      <c r="E25" s="30"/>
      <c r="F25" s="31"/>
      <c r="G25" s="31"/>
      <c r="H25" s="31"/>
      <c r="I25" s="31"/>
      <c r="J25" s="27"/>
      <c r="K25" s="27"/>
      <c r="L25" s="27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2:30" s="20" customFormat="1">
      <c r="B26" s="260"/>
      <c r="C26" s="21" t="s">
        <v>146</v>
      </c>
      <c r="D26" s="22" t="s">
        <v>147</v>
      </c>
      <c r="E26" s="23" t="str">
        <f>IF(B26="","","TWMF")</f>
        <v/>
      </c>
      <c r="F26" s="24" t="str">
        <f>IF(B26="","","P01 Ms PDX")</f>
        <v/>
      </c>
      <c r="G26" s="24"/>
      <c r="H26" s="26"/>
      <c r="I26" s="26"/>
      <c r="J26" s="27">
        <v>140</v>
      </c>
      <c r="K26" s="27">
        <v>140</v>
      </c>
      <c r="L26" s="27">
        <v>840</v>
      </c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2:30" s="20" customFormat="1">
      <c r="B27" s="21"/>
      <c r="C27" s="21"/>
      <c r="D27" s="30"/>
      <c r="E27" s="30"/>
      <c r="F27" s="31"/>
      <c r="G27" s="31"/>
      <c r="H27" s="31"/>
      <c r="I27" s="31"/>
      <c r="J27" s="27"/>
      <c r="K27" s="27"/>
      <c r="L27" s="27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2:30" s="20" customFormat="1">
      <c r="B28" s="260"/>
      <c r="C28" s="21" t="s">
        <v>148</v>
      </c>
      <c r="D28" s="22" t="s">
        <v>149</v>
      </c>
      <c r="E28" s="23" t="str">
        <f>IF(B28="","","TWMF")</f>
        <v/>
      </c>
      <c r="F28" s="24" t="str">
        <f>IF(B28="","","P01 Ms PDX")</f>
        <v/>
      </c>
      <c r="G28" s="24"/>
      <c r="H28" s="26"/>
      <c r="I28" s="26"/>
      <c r="J28" s="27">
        <v>55</v>
      </c>
      <c r="K28" s="27">
        <v>55</v>
      </c>
      <c r="L28" s="27">
        <v>330</v>
      </c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2:30" s="20" customFormat="1">
      <c r="B29" s="21"/>
      <c r="C29" s="21"/>
      <c r="D29" s="30"/>
      <c r="E29" s="30"/>
      <c r="F29" s="31"/>
      <c r="G29" s="31"/>
      <c r="H29" s="31"/>
      <c r="I29" s="31"/>
      <c r="J29" s="27"/>
      <c r="K29" s="27"/>
      <c r="L29" s="27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2:30" s="20" customFormat="1">
      <c r="B30" s="260"/>
      <c r="C30" s="21" t="s">
        <v>150</v>
      </c>
      <c r="D30" s="22" t="s">
        <v>151</v>
      </c>
      <c r="E30" s="23" t="str">
        <f>IF(B30="","","TWMF")</f>
        <v/>
      </c>
      <c r="F30" s="24" t="str">
        <f>IF(B30="","","P01 Ms PDX")</f>
        <v/>
      </c>
      <c r="G30" s="24"/>
      <c r="H30" s="26"/>
      <c r="I30" s="26"/>
      <c r="J30" s="27">
        <v>27</v>
      </c>
      <c r="K30" s="27">
        <v>27</v>
      </c>
      <c r="L30" s="27">
        <v>162</v>
      </c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2:30" s="20" customFormat="1">
      <c r="B31" s="21"/>
      <c r="C31" s="21"/>
      <c r="D31" s="30"/>
      <c r="E31" s="30"/>
      <c r="F31" s="31"/>
      <c r="G31" s="31"/>
      <c r="H31" s="31"/>
      <c r="I31" s="31"/>
      <c r="J31" s="27"/>
      <c r="K31" s="27"/>
      <c r="L31" s="27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2:30" s="20" customFormat="1" ht="45">
      <c r="B32" s="260"/>
      <c r="C32" s="21" t="s">
        <v>152</v>
      </c>
      <c r="D32" s="22" t="s">
        <v>153</v>
      </c>
      <c r="E32" s="23" t="str">
        <f>IF(B32="","","TWMF")</f>
        <v/>
      </c>
      <c r="F32" s="24" t="str">
        <f>IF(B32="","","P01 Ms PDX")</f>
        <v/>
      </c>
      <c r="G32" s="26"/>
      <c r="H32" s="26"/>
      <c r="I32" s="33" t="s">
        <v>154</v>
      </c>
      <c r="J32" s="27">
        <v>30</v>
      </c>
      <c r="K32" s="27">
        <v>30</v>
      </c>
      <c r="L32" s="27">
        <v>180</v>
      </c>
      <c r="M32" s="28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9"/>
      <c r="Y32" s="29"/>
      <c r="Z32" s="29"/>
      <c r="AA32" s="29"/>
      <c r="AB32" s="29"/>
      <c r="AC32" s="25"/>
      <c r="AD32" s="48"/>
    </row>
    <row r="33" spans="2:30" s="20" customFormat="1">
      <c r="B33" s="21"/>
      <c r="C33" s="21"/>
      <c r="D33" s="30"/>
      <c r="E33" s="30"/>
      <c r="F33" s="31"/>
      <c r="G33" s="31"/>
      <c r="H33" s="31"/>
      <c r="I33" s="31"/>
      <c r="J33" s="27"/>
      <c r="K33" s="27"/>
      <c r="L33" s="27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2:30" s="20" customFormat="1" ht="45">
      <c r="B34" s="260"/>
      <c r="C34" s="21" t="s">
        <v>155</v>
      </c>
      <c r="D34" s="22" t="s">
        <v>156</v>
      </c>
      <c r="E34" s="23" t="str">
        <f>IF(B34="","","TWMF")</f>
        <v/>
      </c>
      <c r="F34" s="24" t="str">
        <f>IF(B34="","","P01 Ms PDX")</f>
        <v/>
      </c>
      <c r="G34" s="26"/>
      <c r="H34" s="26"/>
      <c r="I34" s="33" t="s">
        <v>154</v>
      </c>
      <c r="J34" s="27">
        <v>25</v>
      </c>
      <c r="K34" s="27">
        <v>25</v>
      </c>
      <c r="L34" s="27">
        <v>150</v>
      </c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4"/>
      <c r="AB34" s="34"/>
    </row>
    <row r="35" spans="2:30" s="20" customFormat="1">
      <c r="B35" s="21"/>
      <c r="C35" s="21"/>
      <c r="D35" s="30"/>
      <c r="E35" s="30"/>
      <c r="F35" s="31"/>
      <c r="G35" s="31"/>
      <c r="H35" s="31"/>
      <c r="I35" s="31"/>
      <c r="J35" s="27"/>
      <c r="K35" s="27"/>
      <c r="L35" s="27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2:30" s="20" customFormat="1">
      <c r="B36" s="260"/>
      <c r="C36" s="21" t="s">
        <v>157</v>
      </c>
      <c r="D36" s="22" t="s">
        <v>158</v>
      </c>
      <c r="E36" s="23" t="str">
        <f>IF(B36="","","TWMF")</f>
        <v/>
      </c>
      <c r="F36" s="24" t="str">
        <f>IF(B36="","","P01 Ms PDX")</f>
        <v/>
      </c>
      <c r="G36" s="26"/>
      <c r="H36" s="24"/>
      <c r="I36" s="26"/>
      <c r="J36" s="27">
        <v>25</v>
      </c>
      <c r="K36" s="27">
        <v>25</v>
      </c>
      <c r="L36" s="27">
        <v>150</v>
      </c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D36" s="48"/>
    </row>
    <row r="37" spans="2:30" s="20" customFormat="1">
      <c r="B37" s="21"/>
      <c r="C37" s="21"/>
      <c r="D37" s="30"/>
      <c r="E37" s="30"/>
      <c r="F37" s="31"/>
      <c r="G37" s="31"/>
      <c r="H37" s="31"/>
      <c r="I37" s="31"/>
      <c r="J37" s="27"/>
      <c r="K37" s="27"/>
      <c r="L37" s="27"/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2:30" s="20" customFormat="1">
      <c r="B38" s="260"/>
      <c r="C38" s="21" t="s">
        <v>159</v>
      </c>
      <c r="D38" s="22" t="s">
        <v>160</v>
      </c>
      <c r="E38" s="23" t="str">
        <f>IF(B38="","","TWMF")</f>
        <v/>
      </c>
      <c r="F38" s="24" t="str">
        <f>IF(B38="","","P01 Ms PDX")</f>
        <v/>
      </c>
      <c r="G38" s="26"/>
      <c r="H38" s="24"/>
      <c r="I38" s="26"/>
      <c r="J38" s="27">
        <v>12</v>
      </c>
      <c r="K38" s="27">
        <v>12</v>
      </c>
      <c r="L38" s="27">
        <v>72</v>
      </c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2:30" s="20" customFormat="1">
      <c r="B39" s="21"/>
      <c r="C39" s="21"/>
      <c r="D39" s="30"/>
      <c r="E39" s="30"/>
      <c r="F39" s="31"/>
      <c r="G39" s="31"/>
      <c r="H39" s="31"/>
      <c r="I39" s="31"/>
      <c r="J39" s="27"/>
      <c r="K39" s="27"/>
      <c r="L39" s="27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2:30" s="41" customFormat="1">
      <c r="B40" s="261"/>
      <c r="C40" s="35" t="s">
        <v>161</v>
      </c>
      <c r="D40" s="36" t="s">
        <v>162</v>
      </c>
      <c r="E40" s="36"/>
      <c r="F40" s="37"/>
      <c r="G40" s="37"/>
      <c r="H40" s="37"/>
      <c r="I40" s="37"/>
      <c r="J40" s="38">
        <v>25</v>
      </c>
      <c r="K40" s="38">
        <v>25</v>
      </c>
      <c r="L40" s="38">
        <v>150</v>
      </c>
      <c r="M40" s="39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2:30" s="41" customFormat="1">
      <c r="B41" s="35"/>
      <c r="C41" s="35"/>
      <c r="D41" s="42"/>
      <c r="E41" s="42"/>
      <c r="F41" s="43"/>
      <c r="G41" s="43"/>
      <c r="H41" s="43"/>
      <c r="I41" s="43"/>
      <c r="J41" s="38"/>
      <c r="K41" s="38"/>
      <c r="L41" s="38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2:30" s="41" customFormat="1">
      <c r="B42" s="261"/>
      <c r="C42" s="35" t="s">
        <v>161</v>
      </c>
      <c r="D42" s="36" t="s">
        <v>163</v>
      </c>
      <c r="E42" s="36"/>
      <c r="F42" s="37"/>
      <c r="G42" s="37"/>
      <c r="H42" s="37"/>
      <c r="I42" s="37"/>
      <c r="J42" s="38">
        <v>12</v>
      </c>
      <c r="K42" s="38">
        <v>12</v>
      </c>
      <c r="L42" s="38">
        <v>72</v>
      </c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2:30">
      <c r="B43" s="12"/>
      <c r="D43" s="44"/>
      <c r="E43" s="44"/>
      <c r="F43" s="45"/>
      <c r="G43" s="45"/>
      <c r="H43" s="45"/>
      <c r="I43" s="45"/>
      <c r="J43" s="46"/>
      <c r="K43" s="46"/>
      <c r="L43" s="46"/>
      <c r="M43" s="17"/>
    </row>
    <row r="44" spans="2:30" ht="45">
      <c r="B44" s="262"/>
      <c r="C44" s="12" t="s">
        <v>164</v>
      </c>
      <c r="D44" s="22" t="s">
        <v>164</v>
      </c>
      <c r="E44" s="23" t="str">
        <f>IF(B44="","","TWMF")</f>
        <v/>
      </c>
      <c r="F44" s="24" t="str">
        <f>IF(B44="","","P01 Ms PDX")</f>
        <v/>
      </c>
      <c r="G44" s="26"/>
      <c r="H44" s="26"/>
      <c r="I44" s="33" t="s">
        <v>154</v>
      </c>
      <c r="J44" s="46">
        <v>40</v>
      </c>
      <c r="K44" s="46">
        <v>40</v>
      </c>
      <c r="L44" s="46">
        <v>240</v>
      </c>
      <c r="M44" s="47"/>
      <c r="X44" s="34"/>
      <c r="Y44" s="34"/>
      <c r="Z44" s="34"/>
    </row>
  </sheetData>
  <mergeCells count="1">
    <mergeCell ref="C2:D2"/>
  </mergeCells>
  <pageMargins left="0.7" right="0.7" top="0.75" bottom="0.75" header="0.3" footer="0.3"/>
  <pageSetup orientation="portrait" verticalDpi="597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defaultColWidth="11.5" defaultRowHeight="15"/>
  <cols>
    <col min="1" max="1" width="11.5" style="53"/>
    <col min="2" max="2" width="43.375" style="53" customWidth="1"/>
    <col min="3" max="4" width="11.5" style="53"/>
    <col min="5" max="5" width="12.125" style="53" bestFit="1" customWidth="1"/>
    <col min="6" max="6" width="21.125" style="53" customWidth="1"/>
    <col min="7" max="7" width="54.125" style="53" customWidth="1"/>
    <col min="8" max="16384" width="11.5" style="53"/>
  </cols>
  <sheetData>
    <row r="1" spans="1:4" s="58" customFormat="1">
      <c r="A1" s="58" t="s">
        <v>71</v>
      </c>
    </row>
    <row r="2" spans="1:4" s="58" customFormat="1"/>
    <row r="3" spans="1:4" s="58" customFormat="1"/>
    <row r="4" spans="1:4" s="58" customFormat="1">
      <c r="B4" s="62"/>
    </row>
    <row r="5" spans="1:4" s="58" customFormat="1">
      <c r="B5" s="62" t="s">
        <v>72</v>
      </c>
      <c r="C5" s="64"/>
      <c r="D5" s="64"/>
    </row>
    <row r="6" spans="1:4" s="58" customFormat="1">
      <c r="B6" s="62" t="s">
        <v>73</v>
      </c>
      <c r="C6" s="61"/>
      <c r="D6" s="61"/>
    </row>
    <row r="7" spans="1:4" s="58" customFormat="1">
      <c r="B7" s="62" t="s">
        <v>74</v>
      </c>
      <c r="C7" s="58" t="s">
        <v>245</v>
      </c>
    </row>
    <row r="8" spans="1:4" s="58" customFormat="1">
      <c r="B8" s="62" t="s">
        <v>75</v>
      </c>
      <c r="C8" s="61"/>
      <c r="D8" s="61"/>
    </row>
    <row r="9" spans="1:4" s="58" customFormat="1">
      <c r="B9" s="62" t="s">
        <v>76</v>
      </c>
      <c r="C9" s="63"/>
      <c r="D9" s="63"/>
    </row>
    <row r="10" spans="1:4" s="58" customFormat="1">
      <c r="B10" s="62" t="s">
        <v>77</v>
      </c>
      <c r="C10" s="61"/>
      <c r="D10" s="61"/>
    </row>
    <row r="11" spans="1:4" s="58" customFormat="1">
      <c r="B11" s="62" t="s">
        <v>78</v>
      </c>
      <c r="C11" s="61" t="s">
        <v>237</v>
      </c>
      <c r="D11" s="61"/>
    </row>
    <row r="12" spans="1:4" s="58" customFormat="1">
      <c r="B12" s="62" t="s">
        <v>79</v>
      </c>
      <c r="C12" s="61" t="s">
        <v>80</v>
      </c>
      <c r="D12" s="61"/>
    </row>
    <row r="13" spans="1:4" s="58" customFormat="1">
      <c r="B13" s="62"/>
      <c r="C13" s="61" t="s">
        <v>81</v>
      </c>
      <c r="D13" s="61"/>
    </row>
    <row r="14" spans="1:4" s="58" customFormat="1">
      <c r="B14" s="62"/>
      <c r="C14" s="61"/>
      <c r="D14" s="61"/>
    </row>
    <row r="15" spans="1:4" s="58" customFormat="1">
      <c r="B15" s="62" t="s">
        <v>82</v>
      </c>
      <c r="C15" s="61"/>
      <c r="D15" s="61"/>
    </row>
    <row r="16" spans="1:4" s="58" customFormat="1"/>
    <row r="17" spans="1:9" s="58" customFormat="1"/>
    <row r="18" spans="1:9" s="58" customFormat="1" ht="18.75">
      <c r="A18" s="60" t="s">
        <v>244</v>
      </c>
      <c r="E18" s="58" t="s">
        <v>243</v>
      </c>
    </row>
    <row r="19" spans="1:9" s="58" customFormat="1">
      <c r="E19" s="58" t="s">
        <v>242</v>
      </c>
    </row>
    <row r="20" spans="1:9" s="58" customFormat="1">
      <c r="E20" s="59" t="s">
        <v>241</v>
      </c>
    </row>
    <row r="21" spans="1:9">
      <c r="A21" s="53" t="s">
        <v>83</v>
      </c>
      <c r="B21" s="53" t="s">
        <v>84</v>
      </c>
      <c r="C21" s="53" t="s">
        <v>85</v>
      </c>
      <c r="D21" s="57" t="s">
        <v>240</v>
      </c>
      <c r="E21" s="53" t="s">
        <v>86</v>
      </c>
      <c r="F21" s="53" t="s">
        <v>87</v>
      </c>
      <c r="G21" s="53" t="s">
        <v>88</v>
      </c>
    </row>
    <row r="22" spans="1:9">
      <c r="B22" s="53" t="s">
        <v>239</v>
      </c>
      <c r="C22" s="53" t="s">
        <v>237</v>
      </c>
      <c r="D22" s="57" t="s">
        <v>236</v>
      </c>
      <c r="E22" s="53" t="s">
        <v>89</v>
      </c>
      <c r="F22" s="53" t="s">
        <v>235</v>
      </c>
      <c r="G22" s="53" t="s">
        <v>238</v>
      </c>
    </row>
    <row r="23" spans="1:9">
      <c r="D23" s="57"/>
    </row>
    <row r="24" spans="1:9">
      <c r="D24" s="57"/>
    </row>
    <row r="25" spans="1:9">
      <c r="D25" s="57"/>
    </row>
    <row r="26" spans="1:9">
      <c r="D26" s="57"/>
    </row>
    <row r="27" spans="1:9">
      <c r="D27" s="57"/>
    </row>
    <row r="28" spans="1:9" ht="15.75">
      <c r="G28" s="55"/>
      <c r="H28" s="54"/>
      <c r="I28" s="54"/>
    </row>
    <row r="29" spans="1:9" ht="15.75">
      <c r="H29" s="54"/>
      <c r="I29" s="54"/>
    </row>
    <row r="30" spans="1:9" ht="15.75">
      <c r="G30" s="56"/>
      <c r="H30" s="54"/>
      <c r="I30" s="54"/>
    </row>
    <row r="31" spans="1:9" ht="15.75">
      <c r="G31" s="55"/>
      <c r="H31" s="54"/>
      <c r="I31" s="5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implantation</vt:lpstr>
      <vt:lpstr>UKxxx</vt:lpstr>
      <vt:lpstr>UKxxx-Master sheet</vt:lpstr>
      <vt:lpstr>#export</vt:lpstr>
      <vt:lpstr>spex-grinding</vt:lpstr>
      <vt:lpstr>BCA_YZ</vt:lpstr>
      <vt:lpstr>Invoicing Check List</vt:lpstr>
      <vt:lpstr>NMR_submission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Coffman, Jonathan A</cp:lastModifiedBy>
  <cp:lastPrinted>2015-05-12T20:49:13Z</cp:lastPrinted>
  <dcterms:created xsi:type="dcterms:W3CDTF">2014-10-22T17:54:02Z</dcterms:created>
  <dcterms:modified xsi:type="dcterms:W3CDTF">2019-01-10T18:36:45Z</dcterms:modified>
</cp:coreProperties>
</file>